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85" windowWidth="15120" windowHeight="7830" activeTab="1"/>
  </bookViews>
  <sheets>
    <sheet name="Сайзырал" sheetId="2" r:id="rId1"/>
    <sheet name="Лист1" sheetId="3" r:id="rId2"/>
  </sheets>
  <definedNames>
    <definedName name="_xlnm.Print_Area" localSheetId="0">Сайзырал!$A$2:$AN$75</definedName>
  </definedNames>
  <calcPr calcId="124519" refMode="R1C1"/>
</workbook>
</file>

<file path=xl/calcChain.xml><?xml version="1.0" encoding="utf-8"?>
<calcChain xmlns="http://schemas.openxmlformats.org/spreadsheetml/2006/main">
  <c r="L74" i="3"/>
  <c r="Y73" l="1"/>
  <c r="T73"/>
  <c r="O73"/>
  <c r="K73"/>
  <c r="Y72"/>
  <c r="T72"/>
  <c r="O72"/>
  <c r="P72" s="1"/>
  <c r="Y71"/>
  <c r="T71"/>
  <c r="L71"/>
  <c r="O71" s="1"/>
  <c r="Y70"/>
  <c r="T70"/>
  <c r="K70"/>
  <c r="Y69"/>
  <c r="T69"/>
  <c r="K69"/>
  <c r="Y68"/>
  <c r="T68"/>
  <c r="O68"/>
  <c r="K68"/>
  <c r="Y67"/>
  <c r="T67"/>
  <c r="O67"/>
  <c r="K67"/>
  <c r="Y66"/>
  <c r="T66"/>
  <c r="O66"/>
  <c r="K66"/>
  <c r="X65"/>
  <c r="W65"/>
  <c r="V65"/>
  <c r="S65"/>
  <c r="R65"/>
  <c r="Q65"/>
  <c r="N65"/>
  <c r="M65"/>
  <c r="J65"/>
  <c r="I65"/>
  <c r="H65"/>
  <c r="G65"/>
  <c r="Y64"/>
  <c r="T64"/>
  <c r="O64"/>
  <c r="K64"/>
  <c r="Y63"/>
  <c r="T63"/>
  <c r="O63"/>
  <c r="P63" s="1"/>
  <c r="K63"/>
  <c r="Y62"/>
  <c r="T62"/>
  <c r="O62"/>
  <c r="P62" s="1"/>
  <c r="U62" s="1"/>
  <c r="K62"/>
  <c r="X61"/>
  <c r="X60" s="1"/>
  <c r="W61"/>
  <c r="W60" s="1"/>
  <c r="V61"/>
  <c r="S61"/>
  <c r="S60" s="1"/>
  <c r="R61"/>
  <c r="Q61"/>
  <c r="N61"/>
  <c r="M61"/>
  <c r="L61"/>
  <c r="J61"/>
  <c r="J60" s="1"/>
  <c r="I61"/>
  <c r="H61"/>
  <c r="G61"/>
  <c r="R60"/>
  <c r="M60"/>
  <c r="G60"/>
  <c r="Y59"/>
  <c r="T59"/>
  <c r="O59"/>
  <c r="P59" s="1"/>
  <c r="K59"/>
  <c r="Y58"/>
  <c r="T58"/>
  <c r="O58"/>
  <c r="P58" s="1"/>
  <c r="U58" s="1"/>
  <c r="K58"/>
  <c r="Y57"/>
  <c r="T57"/>
  <c r="O57"/>
  <c r="P57" s="1"/>
  <c r="K57"/>
  <c r="Y56"/>
  <c r="T56"/>
  <c r="O56"/>
  <c r="P56" s="1"/>
  <c r="U56" s="1"/>
  <c r="K56"/>
  <c r="Y55"/>
  <c r="T55"/>
  <c r="O55"/>
  <c r="P55" s="1"/>
  <c r="K55"/>
  <c r="Y54"/>
  <c r="T54"/>
  <c r="O54"/>
  <c r="K54"/>
  <c r="Y53"/>
  <c r="T53"/>
  <c r="O53"/>
  <c r="K53"/>
  <c r="X52"/>
  <c r="W52"/>
  <c r="V52"/>
  <c r="S52"/>
  <c r="R52"/>
  <c r="Q52"/>
  <c r="N52"/>
  <c r="M52"/>
  <c r="L52"/>
  <c r="J52"/>
  <c r="I52"/>
  <c r="H52"/>
  <c r="G52"/>
  <c r="W51"/>
  <c r="Y51" s="1"/>
  <c r="R51"/>
  <c r="M51"/>
  <c r="K51"/>
  <c r="X50"/>
  <c r="S50"/>
  <c r="T50" s="1"/>
  <c r="N50"/>
  <c r="O50" s="1"/>
  <c r="P50" s="1"/>
  <c r="K50"/>
  <c r="V49"/>
  <c r="Q49"/>
  <c r="N49"/>
  <c r="L49"/>
  <c r="J49"/>
  <c r="I49"/>
  <c r="H49"/>
  <c r="G49"/>
  <c r="Y48"/>
  <c r="T48"/>
  <c r="O48"/>
  <c r="K48"/>
  <c r="Y47"/>
  <c r="L47"/>
  <c r="O47" s="1"/>
  <c r="Y46"/>
  <c r="O46"/>
  <c r="Y45"/>
  <c r="T45"/>
  <c r="O45"/>
  <c r="P45" s="1"/>
  <c r="K45"/>
  <c r="Y44"/>
  <c r="T44"/>
  <c r="Y43"/>
  <c r="T43"/>
  <c r="K43"/>
  <c r="Y42"/>
  <c r="T42"/>
  <c r="O42"/>
  <c r="P42" s="1"/>
  <c r="U42" s="1"/>
  <c r="K42"/>
  <c r="Y41"/>
  <c r="T41"/>
  <c r="O41"/>
  <c r="K41"/>
  <c r="Y40"/>
  <c r="T40"/>
  <c r="O40"/>
  <c r="P40" s="1"/>
  <c r="K40"/>
  <c r="Y39"/>
  <c r="T39"/>
  <c r="O39"/>
  <c r="K39"/>
  <c r="Y38"/>
  <c r="T38"/>
  <c r="O38"/>
  <c r="P38" s="1"/>
  <c r="K38"/>
  <c r="Y37"/>
  <c r="T37"/>
  <c r="O37"/>
  <c r="K37"/>
  <c r="Y36"/>
  <c r="T36"/>
  <c r="O36"/>
  <c r="K36"/>
  <c r="X35"/>
  <c r="W35"/>
  <c r="V35"/>
  <c r="S35"/>
  <c r="R35"/>
  <c r="Q35"/>
  <c r="N35"/>
  <c r="M35"/>
  <c r="J35"/>
  <c r="I35"/>
  <c r="H35"/>
  <c r="G35"/>
  <c r="Y34"/>
  <c r="T34"/>
  <c r="O34"/>
  <c r="K34"/>
  <c r="Y33"/>
  <c r="T33"/>
  <c r="O33"/>
  <c r="K33"/>
  <c r="Y31"/>
  <c r="T31"/>
  <c r="O31"/>
  <c r="K31"/>
  <c r="Y30"/>
  <c r="T30"/>
  <c r="O30"/>
  <c r="K30"/>
  <c r="Y29"/>
  <c r="T29"/>
  <c r="O29"/>
  <c r="P29" s="1"/>
  <c r="K29"/>
  <c r="X28"/>
  <c r="W28"/>
  <c r="V28"/>
  <c r="S28"/>
  <c r="R28"/>
  <c r="Q28"/>
  <c r="N28"/>
  <c r="M28"/>
  <c r="L28"/>
  <c r="J28"/>
  <c r="I28"/>
  <c r="H28"/>
  <c r="G28"/>
  <c r="Y27"/>
  <c r="T27"/>
  <c r="O27"/>
  <c r="K27"/>
  <c r="Y26"/>
  <c r="T26"/>
  <c r="O26"/>
  <c r="P26" s="1"/>
  <c r="U26" s="1"/>
  <c r="K26"/>
  <c r="Y25"/>
  <c r="T25"/>
  <c r="O25"/>
  <c r="K25"/>
  <c r="Y24"/>
  <c r="T24"/>
  <c r="O24"/>
  <c r="P24" s="1"/>
  <c r="K24"/>
  <c r="X23"/>
  <c r="W23"/>
  <c r="V23"/>
  <c r="S23"/>
  <c r="R23"/>
  <c r="Q23"/>
  <c r="N23"/>
  <c r="M23"/>
  <c r="L23"/>
  <c r="J23"/>
  <c r="I23"/>
  <c r="H23"/>
  <c r="G23"/>
  <c r="Y22"/>
  <c r="T22"/>
  <c r="O22"/>
  <c r="P22" s="1"/>
  <c r="K22"/>
  <c r="Y21"/>
  <c r="T21"/>
  <c r="O21"/>
  <c r="K21"/>
  <c r="Y20"/>
  <c r="T20"/>
  <c r="O20"/>
  <c r="P20" s="1"/>
  <c r="K20"/>
  <c r="X19"/>
  <c r="W19"/>
  <c r="V19"/>
  <c r="S19"/>
  <c r="R19"/>
  <c r="Q19"/>
  <c r="N19"/>
  <c r="M19"/>
  <c r="L19"/>
  <c r="J19"/>
  <c r="I19"/>
  <c r="H19"/>
  <c r="G19"/>
  <c r="Y18"/>
  <c r="T18"/>
  <c r="O18"/>
  <c r="K18"/>
  <c r="Y17"/>
  <c r="T17"/>
  <c r="O17"/>
  <c r="P17" s="1"/>
  <c r="K17"/>
  <c r="X16"/>
  <c r="W16"/>
  <c r="V16"/>
  <c r="S16"/>
  <c r="S15" s="1"/>
  <c r="R16"/>
  <c r="Q16"/>
  <c r="N16"/>
  <c r="M16"/>
  <c r="L16"/>
  <c r="J16"/>
  <c r="I16"/>
  <c r="I15" s="1"/>
  <c r="H16"/>
  <c r="G16"/>
  <c r="Y14"/>
  <c r="T14"/>
  <c r="O14"/>
  <c r="P14" s="1"/>
  <c r="K14"/>
  <c r="Y13"/>
  <c r="T13"/>
  <c r="O13"/>
  <c r="P13" s="1"/>
  <c r="U13" s="1"/>
  <c r="K13"/>
  <c r="Y12"/>
  <c r="T12"/>
  <c r="O12"/>
  <c r="P12" s="1"/>
  <c r="K12"/>
  <c r="Y11"/>
  <c r="T11"/>
  <c r="O11"/>
  <c r="K11"/>
  <c r="X10"/>
  <c r="W10"/>
  <c r="W7" s="1"/>
  <c r="V10"/>
  <c r="S10"/>
  <c r="S7" s="1"/>
  <c r="R10"/>
  <c r="R7" s="1"/>
  <c r="Q10"/>
  <c r="N10"/>
  <c r="N7" s="1"/>
  <c r="M10"/>
  <c r="L10"/>
  <c r="J10"/>
  <c r="I10"/>
  <c r="H10"/>
  <c r="G10"/>
  <c r="Y9"/>
  <c r="T9"/>
  <c r="O9"/>
  <c r="J9"/>
  <c r="J7" s="1"/>
  <c r="I9"/>
  <c r="H9"/>
  <c r="G9"/>
  <c r="P9" s="1"/>
  <c r="Y8"/>
  <c r="T8"/>
  <c r="O8"/>
  <c r="G8"/>
  <c r="X7"/>
  <c r="Q7"/>
  <c r="M7"/>
  <c r="L7"/>
  <c r="L73" i="2"/>
  <c r="L72"/>
  <c r="L48"/>
  <c r="L47"/>
  <c r="L45"/>
  <c r="O23" i="3" l="1"/>
  <c r="T23"/>
  <c r="U45"/>
  <c r="S49"/>
  <c r="W49"/>
  <c r="U50"/>
  <c r="U59"/>
  <c r="U63"/>
  <c r="Y65"/>
  <c r="P8"/>
  <c r="U8" s="1"/>
  <c r="O10"/>
  <c r="U20"/>
  <c r="U22"/>
  <c r="U55"/>
  <c r="O61"/>
  <c r="K8"/>
  <c r="U12"/>
  <c r="H15"/>
  <c r="Y19"/>
  <c r="Y28"/>
  <c r="T35"/>
  <c r="P36"/>
  <c r="U36" s="1"/>
  <c r="T61"/>
  <c r="P67"/>
  <c r="U67" s="1"/>
  <c r="O70"/>
  <c r="Y16"/>
  <c r="U38"/>
  <c r="U72"/>
  <c r="U14"/>
  <c r="U9"/>
  <c r="I7"/>
  <c r="I6" s="1"/>
  <c r="Y10"/>
  <c r="J15"/>
  <c r="J6" s="1"/>
  <c r="J74" s="1"/>
  <c r="N15"/>
  <c r="N6" s="1"/>
  <c r="R15"/>
  <c r="V15"/>
  <c r="K19"/>
  <c r="T19"/>
  <c r="X15"/>
  <c r="T28"/>
  <c r="P31"/>
  <c r="U31" s="1"/>
  <c r="P33"/>
  <c r="U33" s="1"/>
  <c r="P37"/>
  <c r="U37" s="1"/>
  <c r="Y35"/>
  <c r="W15"/>
  <c r="W6" s="1"/>
  <c r="W74" s="1"/>
  <c r="Y50"/>
  <c r="X49"/>
  <c r="Y49" s="1"/>
  <c r="R49"/>
  <c r="T49" s="1"/>
  <c r="T51"/>
  <c r="K35"/>
  <c r="O52"/>
  <c r="Y52"/>
  <c r="P54"/>
  <c r="Q60"/>
  <c r="T60" s="1"/>
  <c r="V60"/>
  <c r="Y60" s="1"/>
  <c r="P61"/>
  <c r="U61" s="1"/>
  <c r="K61"/>
  <c r="P64"/>
  <c r="U64" s="1"/>
  <c r="N60"/>
  <c r="P23"/>
  <c r="G15"/>
  <c r="P68"/>
  <c r="U68" s="1"/>
  <c r="K23"/>
  <c r="K49"/>
  <c r="P18"/>
  <c r="U18" s="1"/>
  <c r="T16"/>
  <c r="Q15"/>
  <c r="O51"/>
  <c r="M49"/>
  <c r="O49" s="1"/>
  <c r="P70"/>
  <c r="U70" s="1"/>
  <c r="P73"/>
  <c r="U73" s="1"/>
  <c r="K9"/>
  <c r="K16"/>
  <c r="U23"/>
  <c r="H7"/>
  <c r="O7"/>
  <c r="P10"/>
  <c r="K10"/>
  <c r="O19"/>
  <c r="U57"/>
  <c r="T7"/>
  <c r="Q6"/>
  <c r="V7"/>
  <c r="T10"/>
  <c r="P11"/>
  <c r="U11" s="1"/>
  <c r="U17"/>
  <c r="P21"/>
  <c r="U21" s="1"/>
  <c r="Y23"/>
  <c r="U24"/>
  <c r="K28"/>
  <c r="U29"/>
  <c r="U40"/>
  <c r="L44"/>
  <c r="O44" s="1"/>
  <c r="P52"/>
  <c r="K52"/>
  <c r="U54"/>
  <c r="H60"/>
  <c r="T65"/>
  <c r="P39"/>
  <c r="U39" s="1"/>
  <c r="I60"/>
  <c r="P25"/>
  <c r="U25" s="1"/>
  <c r="P30"/>
  <c r="U30" s="1"/>
  <c r="P41"/>
  <c r="U41" s="1"/>
  <c r="P53"/>
  <c r="U53" s="1"/>
  <c r="P27"/>
  <c r="U27" s="1"/>
  <c r="P34"/>
  <c r="U34" s="1"/>
  <c r="P48"/>
  <c r="U48" s="1"/>
  <c r="P66"/>
  <c r="U66" s="1"/>
  <c r="K65"/>
  <c r="K60" s="1"/>
  <c r="P71"/>
  <c r="U71" s="1"/>
  <c r="S6"/>
  <c r="S74" s="1"/>
  <c r="M15"/>
  <c r="O28"/>
  <c r="G7"/>
  <c r="O16"/>
  <c r="T52"/>
  <c r="Y61"/>
  <c r="AM47" i="2"/>
  <c r="M6" i="3" l="1"/>
  <c r="M74" s="1"/>
  <c r="R6"/>
  <c r="R74" s="1"/>
  <c r="N74"/>
  <c r="L43"/>
  <c r="X6"/>
  <c r="X74" s="1"/>
  <c r="Y15"/>
  <c r="K7"/>
  <c r="U10"/>
  <c r="T15"/>
  <c r="P49"/>
  <c r="U49" s="1"/>
  <c r="I74"/>
  <c r="T6"/>
  <c r="Q74"/>
  <c r="P19"/>
  <c r="U19" s="1"/>
  <c r="P44"/>
  <c r="U44" s="1"/>
  <c r="P51"/>
  <c r="U51" s="1"/>
  <c r="V6"/>
  <c r="Y7"/>
  <c r="H6"/>
  <c r="P7"/>
  <c r="U7" s="1"/>
  <c r="G6"/>
  <c r="P28"/>
  <c r="U28" s="1"/>
  <c r="K15"/>
  <c r="P16"/>
  <c r="U16" s="1"/>
  <c r="U52"/>
  <c r="AN29" i="2"/>
  <c r="AN17"/>
  <c r="AN75" l="1"/>
  <c r="T74" i="3"/>
  <c r="K6"/>
  <c r="K74" s="1"/>
  <c r="L65"/>
  <c r="O69"/>
  <c r="V74"/>
  <c r="Y74" s="1"/>
  <c r="Y6"/>
  <c r="G74"/>
  <c r="L35"/>
  <c r="O43"/>
  <c r="H74"/>
  <c r="AL72" i="2"/>
  <c r="AM72" s="1"/>
  <c r="K56"/>
  <c r="L56" s="1"/>
  <c r="M45"/>
  <c r="N45" s="1"/>
  <c r="L33"/>
  <c r="M48"/>
  <c r="N48" s="1"/>
  <c r="M72"/>
  <c r="N72" s="1"/>
  <c r="P69" i="3" l="1"/>
  <c r="U69" s="1"/>
  <c r="O35"/>
  <c r="L15"/>
  <c r="P43"/>
  <c r="U43" s="1"/>
  <c r="L60"/>
  <c r="O60" s="1"/>
  <c r="O65"/>
  <c r="Q47" i="2"/>
  <c r="Q48"/>
  <c r="Q49"/>
  <c r="AA47"/>
  <c r="AA48"/>
  <c r="AA49"/>
  <c r="AI47"/>
  <c r="AK47" s="1"/>
  <c r="AI48"/>
  <c r="AJ48" s="1"/>
  <c r="AI49"/>
  <c r="AK48"/>
  <c r="Y36"/>
  <c r="Z36"/>
  <c r="X36"/>
  <c r="S36"/>
  <c r="AH36"/>
  <c r="AG36"/>
  <c r="AF36"/>
  <c r="T36"/>
  <c r="U36"/>
  <c r="P36"/>
  <c r="P65" i="3" l="1"/>
  <c r="U65" s="1"/>
  <c r="O15"/>
  <c r="L6"/>
  <c r="P60"/>
  <c r="U60" s="1"/>
  <c r="P35"/>
  <c r="U35" s="1"/>
  <c r="AJ47" i="2"/>
  <c r="K60"/>
  <c r="L60" s="1"/>
  <c r="AJ33"/>
  <c r="K71"/>
  <c r="L71" s="1"/>
  <c r="K70"/>
  <c r="K26"/>
  <c r="L26" s="1"/>
  <c r="J10"/>
  <c r="I10"/>
  <c r="H10"/>
  <c r="G10"/>
  <c r="G9"/>
  <c r="K9" s="1"/>
  <c r="L9" s="1"/>
  <c r="G11"/>
  <c r="H11"/>
  <c r="I11"/>
  <c r="I8" s="1"/>
  <c r="J11"/>
  <c r="K12"/>
  <c r="K13"/>
  <c r="L13" s="1"/>
  <c r="K14"/>
  <c r="K15"/>
  <c r="G17"/>
  <c r="H17"/>
  <c r="I17"/>
  <c r="J17"/>
  <c r="K18"/>
  <c r="L18" s="1"/>
  <c r="K19"/>
  <c r="G20"/>
  <c r="H20"/>
  <c r="I20"/>
  <c r="J20"/>
  <c r="K21"/>
  <c r="L21" s="1"/>
  <c r="K22"/>
  <c r="K23"/>
  <c r="L23" s="1"/>
  <c r="G24"/>
  <c r="H24"/>
  <c r="I24"/>
  <c r="J24"/>
  <c r="K25"/>
  <c r="K27"/>
  <c r="K28"/>
  <c r="G29"/>
  <c r="H29"/>
  <c r="I29"/>
  <c r="J29"/>
  <c r="K30"/>
  <c r="L30" s="1"/>
  <c r="K31"/>
  <c r="L31" s="1"/>
  <c r="K32"/>
  <c r="L32" s="1"/>
  <c r="K34"/>
  <c r="L34" s="1"/>
  <c r="K35"/>
  <c r="L35" s="1"/>
  <c r="G36"/>
  <c r="H36"/>
  <c r="I36"/>
  <c r="J36"/>
  <c r="K37"/>
  <c r="K38"/>
  <c r="K39"/>
  <c r="L39" s="1"/>
  <c r="K40"/>
  <c r="K41"/>
  <c r="K42"/>
  <c r="K43"/>
  <c r="K44"/>
  <c r="K46"/>
  <c r="K49"/>
  <c r="L49" s="1"/>
  <c r="G50"/>
  <c r="H50"/>
  <c r="I50"/>
  <c r="J50"/>
  <c r="K51"/>
  <c r="K52"/>
  <c r="G53"/>
  <c r="H53"/>
  <c r="I53"/>
  <c r="J53"/>
  <c r="K54"/>
  <c r="K55"/>
  <c r="L55" s="1"/>
  <c r="K57"/>
  <c r="K58"/>
  <c r="L58" s="1"/>
  <c r="K59"/>
  <c r="L59" s="1"/>
  <c r="G62"/>
  <c r="H62"/>
  <c r="I62"/>
  <c r="J62"/>
  <c r="K63"/>
  <c r="K64"/>
  <c r="K65"/>
  <c r="G66"/>
  <c r="H66"/>
  <c r="I66"/>
  <c r="J66"/>
  <c r="K67"/>
  <c r="K68"/>
  <c r="K69"/>
  <c r="L70" l="1"/>
  <c r="M70" s="1"/>
  <c r="N70" s="1"/>
  <c r="M71"/>
  <c r="N71" s="1"/>
  <c r="O6" i="3"/>
  <c r="O74"/>
  <c r="P15"/>
  <c r="U15" s="1"/>
  <c r="I61" i="2"/>
  <c r="G61"/>
  <c r="K24"/>
  <c r="K10"/>
  <c r="L10" s="1"/>
  <c r="L44"/>
  <c r="K20"/>
  <c r="H61"/>
  <c r="J61"/>
  <c r="K53"/>
  <c r="K36"/>
  <c r="K62"/>
  <c r="K50"/>
  <c r="K29"/>
  <c r="I16"/>
  <c r="G16"/>
  <c r="G8"/>
  <c r="H8"/>
  <c r="J8"/>
  <c r="K17"/>
  <c r="K11"/>
  <c r="L11" s="1"/>
  <c r="H16"/>
  <c r="H7" s="1"/>
  <c r="J16"/>
  <c r="J7" s="1"/>
  <c r="I7"/>
  <c r="K16" l="1"/>
  <c r="L8"/>
  <c r="K8"/>
  <c r="K7" s="1"/>
  <c r="P6" i="3"/>
  <c r="U6" s="1"/>
  <c r="P74"/>
  <c r="U74" s="1"/>
  <c r="G7" i="2"/>
  <c r="M44"/>
  <c r="N44" s="1"/>
  <c r="N36" s="1"/>
  <c r="AE75"/>
  <c r="L65"/>
  <c r="L64"/>
  <c r="L63"/>
  <c r="L54"/>
  <c r="L52"/>
  <c r="L51"/>
  <c r="L28"/>
  <c r="L27"/>
  <c r="L25"/>
  <c r="L19"/>
  <c r="L15"/>
  <c r="L14"/>
  <c r="L12"/>
  <c r="L62" l="1"/>
  <c r="L50"/>
  <c r="L24"/>
  <c r="L29"/>
  <c r="AI77"/>
  <c r="AA77"/>
  <c r="V77"/>
  <c r="Q77"/>
  <c r="AJ77" l="1"/>
  <c r="T66"/>
  <c r="M17" l="1"/>
  <c r="M20"/>
  <c r="M24"/>
  <c r="M29"/>
  <c r="M53"/>
  <c r="M50"/>
  <c r="M36"/>
  <c r="M66"/>
  <c r="AI74" l="1"/>
  <c r="AI73"/>
  <c r="AI72"/>
  <c r="AI71"/>
  <c r="AI70"/>
  <c r="AI69"/>
  <c r="AI68"/>
  <c r="AI67"/>
  <c r="AH66"/>
  <c r="AG66"/>
  <c r="AF66"/>
  <c r="AI65"/>
  <c r="AI64"/>
  <c r="AI63"/>
  <c r="AH62"/>
  <c r="AG62"/>
  <c r="AF62"/>
  <c r="AI60"/>
  <c r="AI59"/>
  <c r="AI58"/>
  <c r="AI57"/>
  <c r="AI56"/>
  <c r="AI55"/>
  <c r="AI54"/>
  <c r="AH53"/>
  <c r="AG53"/>
  <c r="AF53"/>
  <c r="AG52"/>
  <c r="AI52" s="1"/>
  <c r="AH51"/>
  <c r="AI51" s="1"/>
  <c r="AF50"/>
  <c r="AI46"/>
  <c r="AI45"/>
  <c r="AI44"/>
  <c r="AI43"/>
  <c r="AI42"/>
  <c r="AI41"/>
  <c r="AI40"/>
  <c r="AI39"/>
  <c r="AI38"/>
  <c r="AI37"/>
  <c r="AI35"/>
  <c r="AI34"/>
  <c r="AI32"/>
  <c r="AI31"/>
  <c r="AI30"/>
  <c r="AH29"/>
  <c r="AG29"/>
  <c r="AF29"/>
  <c r="AI28"/>
  <c r="AI27"/>
  <c r="AI26"/>
  <c r="AI25"/>
  <c r="AH24"/>
  <c r="AG24"/>
  <c r="AF24"/>
  <c r="AI24" s="1"/>
  <c r="AI23"/>
  <c r="AI22"/>
  <c r="AI21"/>
  <c r="AH20"/>
  <c r="AG20"/>
  <c r="AF20"/>
  <c r="AI19"/>
  <c r="AI18"/>
  <c r="AH17"/>
  <c r="AG17"/>
  <c r="AF17"/>
  <c r="AI15"/>
  <c r="AI14"/>
  <c r="AI13"/>
  <c r="AI12"/>
  <c r="AH11"/>
  <c r="AH8" s="1"/>
  <c r="AG11"/>
  <c r="AF11"/>
  <c r="AF8" s="1"/>
  <c r="AI10"/>
  <c r="AI9"/>
  <c r="AA74"/>
  <c r="AA73"/>
  <c r="AA72"/>
  <c r="AA71"/>
  <c r="AA70"/>
  <c r="AA69"/>
  <c r="AA68"/>
  <c r="AA67"/>
  <c r="Z66"/>
  <c r="Y66"/>
  <c r="X66"/>
  <c r="AA65"/>
  <c r="AA64"/>
  <c r="AA63"/>
  <c r="Z62"/>
  <c r="Z61" s="1"/>
  <c r="Y62"/>
  <c r="X62"/>
  <c r="AA60"/>
  <c r="AA59"/>
  <c r="AA58"/>
  <c r="AA57"/>
  <c r="AA56"/>
  <c r="AA55"/>
  <c r="AA54"/>
  <c r="Z53"/>
  <c r="Y53"/>
  <c r="X53"/>
  <c r="Y52"/>
  <c r="AA52" s="1"/>
  <c r="Z51"/>
  <c r="AA51" s="1"/>
  <c r="X50"/>
  <c r="AA46"/>
  <c r="AA45"/>
  <c r="AA44"/>
  <c r="AA43"/>
  <c r="AA42"/>
  <c r="AA41"/>
  <c r="AA40"/>
  <c r="AA39"/>
  <c r="AA38"/>
  <c r="AA37"/>
  <c r="AA35"/>
  <c r="AA34"/>
  <c r="AA32"/>
  <c r="AA31"/>
  <c r="AA30"/>
  <c r="Z29"/>
  <c r="Y29"/>
  <c r="X29"/>
  <c r="AA28"/>
  <c r="AA27"/>
  <c r="AA26"/>
  <c r="AA25"/>
  <c r="Z24"/>
  <c r="Y24"/>
  <c r="X24"/>
  <c r="AA23"/>
  <c r="AA22"/>
  <c r="AA21"/>
  <c r="Z20"/>
  <c r="Y20"/>
  <c r="X20"/>
  <c r="AA19"/>
  <c r="AA18"/>
  <c r="Z17"/>
  <c r="Y17"/>
  <c r="X17"/>
  <c r="AA15"/>
  <c r="AA14"/>
  <c r="AA13"/>
  <c r="AA12"/>
  <c r="Z11"/>
  <c r="Z8" s="1"/>
  <c r="Y11"/>
  <c r="X11"/>
  <c r="AA10"/>
  <c r="AA9"/>
  <c r="Y8"/>
  <c r="V74"/>
  <c r="V73"/>
  <c r="V72"/>
  <c r="V71"/>
  <c r="V70"/>
  <c r="V69"/>
  <c r="V68"/>
  <c r="V67"/>
  <c r="U66"/>
  <c r="S66"/>
  <c r="V65"/>
  <c r="V64"/>
  <c r="V63"/>
  <c r="U62"/>
  <c r="T62"/>
  <c r="T61" s="1"/>
  <c r="S62"/>
  <c r="V60"/>
  <c r="V59"/>
  <c r="V58"/>
  <c r="V57"/>
  <c r="V56"/>
  <c r="V55"/>
  <c r="V54"/>
  <c r="U53"/>
  <c r="T53"/>
  <c r="S53"/>
  <c r="T52"/>
  <c r="V52" s="1"/>
  <c r="U51"/>
  <c r="V51" s="1"/>
  <c r="S50"/>
  <c r="V49"/>
  <c r="V46"/>
  <c r="V45"/>
  <c r="V44"/>
  <c r="V43"/>
  <c r="V42"/>
  <c r="V41"/>
  <c r="V40"/>
  <c r="V39"/>
  <c r="V38"/>
  <c r="V37"/>
  <c r="V35"/>
  <c r="V34"/>
  <c r="V32"/>
  <c r="V31"/>
  <c r="V30"/>
  <c r="U29"/>
  <c r="T29"/>
  <c r="S29"/>
  <c r="V28"/>
  <c r="V27"/>
  <c r="V26"/>
  <c r="V25"/>
  <c r="U24"/>
  <c r="T24"/>
  <c r="S24"/>
  <c r="V23"/>
  <c r="V22"/>
  <c r="V21"/>
  <c r="U20"/>
  <c r="T20"/>
  <c r="S20"/>
  <c r="V19"/>
  <c r="V18"/>
  <c r="U17"/>
  <c r="T17"/>
  <c r="S17"/>
  <c r="V15"/>
  <c r="V14"/>
  <c r="V13"/>
  <c r="V12"/>
  <c r="U11"/>
  <c r="U8" s="1"/>
  <c r="T11"/>
  <c r="T8" s="1"/>
  <c r="S11"/>
  <c r="S8" s="1"/>
  <c r="V10"/>
  <c r="V9"/>
  <c r="N66"/>
  <c r="O66"/>
  <c r="P66"/>
  <c r="Q73"/>
  <c r="R73" s="1"/>
  <c r="Q74"/>
  <c r="R74" s="1"/>
  <c r="W74" s="1"/>
  <c r="AB74" s="1"/>
  <c r="K74"/>
  <c r="L74" s="1"/>
  <c r="O29"/>
  <c r="P29"/>
  <c r="N29"/>
  <c r="Q35"/>
  <c r="R35" s="1"/>
  <c r="N17"/>
  <c r="O17"/>
  <c r="P17"/>
  <c r="Q19"/>
  <c r="R19" s="1"/>
  <c r="Q18"/>
  <c r="R18" s="1"/>
  <c r="L22"/>
  <c r="L20" s="1"/>
  <c r="Q21"/>
  <c r="R21" s="1"/>
  <c r="Q22"/>
  <c r="R22" s="1"/>
  <c r="Q23"/>
  <c r="R23" s="1"/>
  <c r="P20"/>
  <c r="O20"/>
  <c r="N20"/>
  <c r="N62"/>
  <c r="O62"/>
  <c r="P62"/>
  <c r="N50"/>
  <c r="O53"/>
  <c r="P53"/>
  <c r="N53"/>
  <c r="Q9"/>
  <c r="R9" s="1"/>
  <c r="Q10"/>
  <c r="R10" s="1"/>
  <c r="Q12"/>
  <c r="R12" s="1"/>
  <c r="Q13"/>
  <c r="R13" s="1"/>
  <c r="Q14"/>
  <c r="R14" s="1"/>
  <c r="Q15"/>
  <c r="R15" s="1"/>
  <c r="Q25"/>
  <c r="R25" s="1"/>
  <c r="Q26"/>
  <c r="R26" s="1"/>
  <c r="Q27"/>
  <c r="R27" s="1"/>
  <c r="Q28"/>
  <c r="R28" s="1"/>
  <c r="Q30"/>
  <c r="R30" s="1"/>
  <c r="W30" s="1"/>
  <c r="AB30" s="1"/>
  <c r="Q31"/>
  <c r="R31" s="1"/>
  <c r="Q32"/>
  <c r="R32" s="1"/>
  <c r="W32" s="1"/>
  <c r="AB32" s="1"/>
  <c r="Q34"/>
  <c r="R34" s="1"/>
  <c r="Q37"/>
  <c r="R37" s="1"/>
  <c r="W37" s="1"/>
  <c r="AB37" s="1"/>
  <c r="Q38"/>
  <c r="R38" s="1"/>
  <c r="Q39"/>
  <c r="Q40"/>
  <c r="R40" s="1"/>
  <c r="Q41"/>
  <c r="R41" s="1"/>
  <c r="W41" s="1"/>
  <c r="AB41" s="1"/>
  <c r="Q42"/>
  <c r="R42" s="1"/>
  <c r="Q43"/>
  <c r="R43" s="1"/>
  <c r="W43" s="1"/>
  <c r="AB43" s="1"/>
  <c r="Q44"/>
  <c r="R44" s="1"/>
  <c r="Q45"/>
  <c r="R45" s="1"/>
  <c r="Q46"/>
  <c r="R46" s="1"/>
  <c r="R49"/>
  <c r="Q54"/>
  <c r="R54" s="1"/>
  <c r="W54" s="1"/>
  <c r="Q55"/>
  <c r="R55" s="1"/>
  <c r="Q56"/>
  <c r="R56" s="1"/>
  <c r="Q57"/>
  <c r="R57" s="1"/>
  <c r="W57" s="1"/>
  <c r="Q58"/>
  <c r="R58" s="1"/>
  <c r="W58" s="1"/>
  <c r="Q59"/>
  <c r="R59" s="1"/>
  <c r="W59" s="1"/>
  <c r="AB59" s="1"/>
  <c r="Q60"/>
  <c r="R60" s="1"/>
  <c r="Q63"/>
  <c r="R63" s="1"/>
  <c r="Q64"/>
  <c r="R64" s="1"/>
  <c r="Q65"/>
  <c r="R65" s="1"/>
  <c r="W65" s="1"/>
  <c r="AB65" s="1"/>
  <c r="Q67"/>
  <c r="R67" s="1"/>
  <c r="Q68"/>
  <c r="R68" s="1"/>
  <c r="W68" s="1"/>
  <c r="Q69"/>
  <c r="R69" s="1"/>
  <c r="Q70"/>
  <c r="R70" s="1"/>
  <c r="Q71"/>
  <c r="R71" s="1"/>
  <c r="Q72"/>
  <c r="R72" s="1"/>
  <c r="O52"/>
  <c r="O50" s="1"/>
  <c r="P51"/>
  <c r="P50" s="1"/>
  <c r="O36"/>
  <c r="P24"/>
  <c r="O24"/>
  <c r="N24"/>
  <c r="P11"/>
  <c r="P8" s="1"/>
  <c r="O11"/>
  <c r="O8" s="1"/>
  <c r="N11"/>
  <c r="AA36" l="1"/>
  <c r="R39"/>
  <c r="AC39"/>
  <c r="W27"/>
  <c r="AB27" s="1"/>
  <c r="W25"/>
  <c r="AB25" s="1"/>
  <c r="W14"/>
  <c r="AB14" s="1"/>
  <c r="W12"/>
  <c r="AB12" s="1"/>
  <c r="W19"/>
  <c r="AB19" s="1"/>
  <c r="W22"/>
  <c r="AB22" s="1"/>
  <c r="Q62"/>
  <c r="P61"/>
  <c r="N61"/>
  <c r="W71"/>
  <c r="AB71" s="1"/>
  <c r="W69"/>
  <c r="AB69" s="1"/>
  <c r="W67"/>
  <c r="AB67" s="1"/>
  <c r="W64"/>
  <c r="AB64" s="1"/>
  <c r="AB58"/>
  <c r="AB54"/>
  <c r="W26"/>
  <c r="AB26" s="1"/>
  <c r="W15"/>
  <c r="AA66"/>
  <c r="Q24"/>
  <c r="Q52"/>
  <c r="R52" s="1"/>
  <c r="W52" s="1"/>
  <c r="AB52" s="1"/>
  <c r="W46"/>
  <c r="W44"/>
  <c r="AB44" s="1"/>
  <c r="W42"/>
  <c r="W40"/>
  <c r="AB40" s="1"/>
  <c r="W38"/>
  <c r="W34"/>
  <c r="AB34" s="1"/>
  <c r="W31"/>
  <c r="AB31" s="1"/>
  <c r="W23"/>
  <c r="AB23" s="1"/>
  <c r="W21"/>
  <c r="AB21" s="1"/>
  <c r="AC13"/>
  <c r="U16"/>
  <c r="AC28"/>
  <c r="AD28" s="1"/>
  <c r="U50"/>
  <c r="W60"/>
  <c r="AB60" s="1"/>
  <c r="AC63"/>
  <c r="Y16"/>
  <c r="X16"/>
  <c r="AC42"/>
  <c r="Y61"/>
  <c r="AI20"/>
  <c r="AI29"/>
  <c r="AG61"/>
  <c r="Q20"/>
  <c r="AC55"/>
  <c r="AD55" s="1"/>
  <c r="U61"/>
  <c r="AA53"/>
  <c r="AC68"/>
  <c r="AD68" s="1"/>
  <c r="AH61"/>
  <c r="W70"/>
  <c r="AB70" s="1"/>
  <c r="W55"/>
  <c r="AB55" s="1"/>
  <c r="V29"/>
  <c r="AK68"/>
  <c r="AL68" s="1"/>
  <c r="AK63"/>
  <c r="AL63" s="1"/>
  <c r="AD42"/>
  <c r="W28"/>
  <c r="AB28" s="1"/>
  <c r="AB15"/>
  <c r="W35"/>
  <c r="AB35" s="1"/>
  <c r="V11"/>
  <c r="V20"/>
  <c r="Z16"/>
  <c r="AG16"/>
  <c r="AI36"/>
  <c r="AC67"/>
  <c r="AC54"/>
  <c r="AJ54" s="1"/>
  <c r="AC46"/>
  <c r="AK46" s="1"/>
  <c r="AC41"/>
  <c r="AK41" s="1"/>
  <c r="AC35"/>
  <c r="AJ35" s="1"/>
  <c r="AC27"/>
  <c r="AJ27" s="1"/>
  <c r="AC23"/>
  <c r="AJ23" s="1"/>
  <c r="AC19"/>
  <c r="AJ19" s="1"/>
  <c r="AC12"/>
  <c r="AJ12" s="1"/>
  <c r="V8"/>
  <c r="AC37"/>
  <c r="AK37" s="1"/>
  <c r="AB57"/>
  <c r="W56"/>
  <c r="AB56" s="1"/>
  <c r="R20"/>
  <c r="V24"/>
  <c r="V36"/>
  <c r="W39"/>
  <c r="AB39" s="1"/>
  <c r="W49"/>
  <c r="AB49" s="1"/>
  <c r="V62"/>
  <c r="AA11"/>
  <c r="AA17"/>
  <c r="AA29"/>
  <c r="AA62"/>
  <c r="AI53"/>
  <c r="AI62"/>
  <c r="AC73"/>
  <c r="AK73" s="1"/>
  <c r="AL73" s="1"/>
  <c r="AM73" s="1"/>
  <c r="AC65"/>
  <c r="AJ65" s="1"/>
  <c r="AC59"/>
  <c r="AJ59" s="1"/>
  <c r="AC45"/>
  <c r="AC40"/>
  <c r="AK40" s="1"/>
  <c r="AC32"/>
  <c r="AJ32" s="1"/>
  <c r="AC26"/>
  <c r="AJ26" s="1"/>
  <c r="AC22"/>
  <c r="AJ22" s="1"/>
  <c r="AC15"/>
  <c r="AJ15" s="1"/>
  <c r="W45"/>
  <c r="AB45" s="1"/>
  <c r="X61"/>
  <c r="AB68"/>
  <c r="W63"/>
  <c r="AB63" s="1"/>
  <c r="AB46"/>
  <c r="AB42"/>
  <c r="AB38"/>
  <c r="W13"/>
  <c r="AB13" s="1"/>
  <c r="V17"/>
  <c r="V53"/>
  <c r="S61"/>
  <c r="AC72"/>
  <c r="AA20"/>
  <c r="AA24"/>
  <c r="Z50"/>
  <c r="AI11"/>
  <c r="AI17"/>
  <c r="AF16"/>
  <c r="AF7" s="1"/>
  <c r="AH16"/>
  <c r="AH50"/>
  <c r="AF61"/>
  <c r="AI61" s="1"/>
  <c r="AC69"/>
  <c r="AC64"/>
  <c r="AJ64" s="1"/>
  <c r="AC57"/>
  <c r="AJ57" s="1"/>
  <c r="AC44"/>
  <c r="AJ44" s="1"/>
  <c r="AC38"/>
  <c r="AK38" s="1"/>
  <c r="AC31"/>
  <c r="AJ31" s="1"/>
  <c r="AC25"/>
  <c r="AJ25" s="1"/>
  <c r="AC21"/>
  <c r="AJ21" s="1"/>
  <c r="AC14"/>
  <c r="AJ14" s="1"/>
  <c r="W72"/>
  <c r="AB72" s="1"/>
  <c r="AD72"/>
  <c r="W73"/>
  <c r="AB73" s="1"/>
  <c r="T16"/>
  <c r="W10"/>
  <c r="AB10" s="1"/>
  <c r="AC60"/>
  <c r="AJ60" s="1"/>
  <c r="AC49"/>
  <c r="AK49" s="1"/>
  <c r="AM49" s="1"/>
  <c r="W18"/>
  <c r="AB18" s="1"/>
  <c r="W9"/>
  <c r="AB9" s="1"/>
  <c r="AC74"/>
  <c r="AJ74" s="1"/>
  <c r="AC70"/>
  <c r="AC71"/>
  <c r="AJ71" s="1"/>
  <c r="AD73"/>
  <c r="AC58"/>
  <c r="AJ58" s="1"/>
  <c r="AC43"/>
  <c r="AK43" s="1"/>
  <c r="AC34"/>
  <c r="AJ34" s="1"/>
  <c r="AC10"/>
  <c r="AC56"/>
  <c r="AJ56" s="1"/>
  <c r="AC30"/>
  <c r="AJ30" s="1"/>
  <c r="AC18"/>
  <c r="AJ18" s="1"/>
  <c r="AC9"/>
  <c r="AJ9" s="1"/>
  <c r="AG50"/>
  <c r="AI50" s="1"/>
  <c r="AI66"/>
  <c r="AG8"/>
  <c r="X8"/>
  <c r="Y50"/>
  <c r="T50"/>
  <c r="V66"/>
  <c r="S16"/>
  <c r="Q17"/>
  <c r="Q53"/>
  <c r="Q11"/>
  <c r="Q50"/>
  <c r="N8"/>
  <c r="Q8" s="1"/>
  <c r="Q36"/>
  <c r="O61"/>
  <c r="Q51"/>
  <c r="Q29"/>
  <c r="Q66"/>
  <c r="O16"/>
  <c r="O7" s="1"/>
  <c r="P16"/>
  <c r="P7" s="1"/>
  <c r="P75" s="1"/>
  <c r="N16"/>
  <c r="AH7" l="1"/>
  <c r="AH75" s="1"/>
  <c r="Q61"/>
  <c r="AC36"/>
  <c r="AK36" s="1"/>
  <c r="V61"/>
  <c r="AK42"/>
  <c r="AL42" s="1"/>
  <c r="AK39"/>
  <c r="AL39" s="1"/>
  <c r="AM39" s="1"/>
  <c r="AJ39"/>
  <c r="U7"/>
  <c r="AD45"/>
  <c r="AL45"/>
  <c r="AM45" s="1"/>
  <c r="AK44"/>
  <c r="AD10"/>
  <c r="AJ10"/>
  <c r="AK70"/>
  <c r="AL70" s="1"/>
  <c r="AM70" s="1"/>
  <c r="AJ70"/>
  <c r="AK28"/>
  <c r="AL28" s="1"/>
  <c r="AJ28"/>
  <c r="AK13"/>
  <c r="AL13" s="1"/>
  <c r="AJ13"/>
  <c r="AL23"/>
  <c r="AK55"/>
  <c r="AL55" s="1"/>
  <c r="AM55" s="1"/>
  <c r="AJ55"/>
  <c r="AD63"/>
  <c r="AJ63"/>
  <c r="AJ73"/>
  <c r="AD13"/>
  <c r="AA16"/>
  <c r="AA61"/>
  <c r="AC52"/>
  <c r="AD52" s="1"/>
  <c r="U75"/>
  <c r="AC24"/>
  <c r="AC11"/>
  <c r="AC62"/>
  <c r="W20"/>
  <c r="AB20" s="1"/>
  <c r="AC53"/>
  <c r="AJ53" s="1"/>
  <c r="AC29"/>
  <c r="AK62"/>
  <c r="AL62" s="1"/>
  <c r="R51"/>
  <c r="W51" s="1"/>
  <c r="AB51" s="1"/>
  <c r="AC51"/>
  <c r="AJ51" s="1"/>
  <c r="AD57"/>
  <c r="AK57"/>
  <c r="AL57" s="1"/>
  <c r="AM57" s="1"/>
  <c r="AK26"/>
  <c r="AL26" s="1"/>
  <c r="AD26"/>
  <c r="AK12"/>
  <c r="AL12" s="1"/>
  <c r="AD12"/>
  <c r="AK10"/>
  <c r="AL10" s="1"/>
  <c r="AM10" s="1"/>
  <c r="AK32"/>
  <c r="AL32" s="1"/>
  <c r="AD32"/>
  <c r="AK19"/>
  <c r="AL19" s="1"/>
  <c r="AD19"/>
  <c r="AL41"/>
  <c r="AD41"/>
  <c r="AC20"/>
  <c r="AJ20" s="1"/>
  <c r="AI16"/>
  <c r="AD14"/>
  <c r="AK14"/>
  <c r="AL14" s="1"/>
  <c r="AD38"/>
  <c r="AL38"/>
  <c r="AD69"/>
  <c r="AK69"/>
  <c r="AL69" s="1"/>
  <c r="AK15"/>
  <c r="AL15" s="1"/>
  <c r="AD15"/>
  <c r="AL40"/>
  <c r="AD40"/>
  <c r="AD65"/>
  <c r="AK65"/>
  <c r="AL65" s="1"/>
  <c r="AD37"/>
  <c r="AL37"/>
  <c r="AK23"/>
  <c r="AD23"/>
  <c r="AL46"/>
  <c r="AD46"/>
  <c r="AD25"/>
  <c r="AK25"/>
  <c r="AL25" s="1"/>
  <c r="AK35"/>
  <c r="AL35" s="1"/>
  <c r="AD35"/>
  <c r="AK67"/>
  <c r="AL67" s="1"/>
  <c r="AD67"/>
  <c r="AD24"/>
  <c r="AD70"/>
  <c r="AD31"/>
  <c r="AK31"/>
  <c r="AL31" s="1"/>
  <c r="AD64"/>
  <c r="AK64"/>
  <c r="AL64" s="1"/>
  <c r="AD59"/>
  <c r="AK59"/>
  <c r="AL59" s="1"/>
  <c r="AC17"/>
  <c r="AK17" s="1"/>
  <c r="AL17" s="1"/>
  <c r="AA50"/>
  <c r="AD21"/>
  <c r="AK21"/>
  <c r="AL21" s="1"/>
  <c r="AD44"/>
  <c r="AL44"/>
  <c r="AK22"/>
  <c r="AL22" s="1"/>
  <c r="AD22"/>
  <c r="AK27"/>
  <c r="AL27" s="1"/>
  <c r="AD27"/>
  <c r="AK54"/>
  <c r="AL54" s="1"/>
  <c r="AD54"/>
  <c r="Z7"/>
  <c r="Z75" s="1"/>
  <c r="AC61"/>
  <c r="AK61" s="1"/>
  <c r="AL61" s="1"/>
  <c r="T7"/>
  <c r="T75" s="1"/>
  <c r="AD39"/>
  <c r="AC66"/>
  <c r="AK66" s="1"/>
  <c r="AL66" s="1"/>
  <c r="AK60"/>
  <c r="AL60" s="1"/>
  <c r="AD60"/>
  <c r="AD49"/>
  <c r="AL49"/>
  <c r="AD74"/>
  <c r="AK74"/>
  <c r="AL74" s="1"/>
  <c r="AD71"/>
  <c r="AK71"/>
  <c r="AL71" s="1"/>
  <c r="AM71" s="1"/>
  <c r="AD58"/>
  <c r="AK58"/>
  <c r="AL58" s="1"/>
  <c r="AM58" s="1"/>
  <c r="AL43"/>
  <c r="AD43"/>
  <c r="R36"/>
  <c r="AK34"/>
  <c r="AL34" s="1"/>
  <c r="AD34"/>
  <c r="AK53"/>
  <c r="AL53" s="1"/>
  <c r="AK56"/>
  <c r="AL56" s="1"/>
  <c r="AM56" s="1"/>
  <c r="AD56"/>
  <c r="R53"/>
  <c r="AD30"/>
  <c r="AK30"/>
  <c r="AL30" s="1"/>
  <c r="R29"/>
  <c r="W29" s="1"/>
  <c r="AB29" s="1"/>
  <c r="R17"/>
  <c r="W17" s="1"/>
  <c r="AB17" s="1"/>
  <c r="AK18"/>
  <c r="AL18" s="1"/>
  <c r="AM18" s="1"/>
  <c r="AD18"/>
  <c r="AD9"/>
  <c r="AK9"/>
  <c r="AL9" s="1"/>
  <c r="AM9" s="1"/>
  <c r="AM8" s="1"/>
  <c r="AG7"/>
  <c r="AG75" s="1"/>
  <c r="AI8"/>
  <c r="AF75"/>
  <c r="AA8"/>
  <c r="AC8" s="1"/>
  <c r="AJ8" s="1"/>
  <c r="X7"/>
  <c r="Y7"/>
  <c r="Y75" s="1"/>
  <c r="V16"/>
  <c r="S7"/>
  <c r="V50"/>
  <c r="AC50" s="1"/>
  <c r="O75"/>
  <c r="N7"/>
  <c r="N75" s="1"/>
  <c r="Q16"/>
  <c r="AJ50" l="1"/>
  <c r="AK50"/>
  <c r="AD36"/>
  <c r="AL36"/>
  <c r="AI75"/>
  <c r="AD53"/>
  <c r="AD62"/>
  <c r="AJ62"/>
  <c r="AK24"/>
  <c r="AL24" s="1"/>
  <c r="AJ24"/>
  <c r="AK52"/>
  <c r="AL52" s="1"/>
  <c r="AJ52"/>
  <c r="AJ17"/>
  <c r="AK29"/>
  <c r="AL29" s="1"/>
  <c r="AJ29"/>
  <c r="AK11"/>
  <c r="AL11" s="1"/>
  <c r="AJ11"/>
  <c r="AD29"/>
  <c r="AD11"/>
  <c r="AD8"/>
  <c r="AK8"/>
  <c r="AL8" s="1"/>
  <c r="AL50"/>
  <c r="AD50"/>
  <c r="AD51"/>
  <c r="AK51"/>
  <c r="AL51" s="1"/>
  <c r="AD20"/>
  <c r="AK20"/>
  <c r="AL20" s="1"/>
  <c r="AD17"/>
  <c r="AI7"/>
  <c r="AD61"/>
  <c r="AD66"/>
  <c r="AC16"/>
  <c r="AK16" s="1"/>
  <c r="AL16" s="1"/>
  <c r="X75"/>
  <c r="AA75" s="1"/>
  <c r="AA7"/>
  <c r="S75"/>
  <c r="V75" s="1"/>
  <c r="V7"/>
  <c r="Q75"/>
  <c r="Q7"/>
  <c r="AC7" l="1"/>
  <c r="AK7" s="1"/>
  <c r="AC75"/>
  <c r="AK75" s="1"/>
  <c r="AL75" s="1"/>
  <c r="AD16"/>
  <c r="M62"/>
  <c r="M16"/>
  <c r="M11"/>
  <c r="M8" s="1"/>
  <c r="AD7" l="1"/>
  <c r="AD75"/>
  <c r="AL7"/>
  <c r="M7"/>
  <c r="M61"/>
  <c r="R62"/>
  <c r="W62" l="1"/>
  <c r="AB62" s="1"/>
  <c r="M75"/>
  <c r="L69"/>
  <c r="AJ69" s="1"/>
  <c r="L68"/>
  <c r="AJ68" s="1"/>
  <c r="L67"/>
  <c r="AJ67" s="1"/>
  <c r="W53"/>
  <c r="R50"/>
  <c r="AJ49"/>
  <c r="L46"/>
  <c r="AJ46" s="1"/>
  <c r="L43"/>
  <c r="L42"/>
  <c r="AJ42" s="1"/>
  <c r="L41"/>
  <c r="AJ41" s="1"/>
  <c r="L40"/>
  <c r="AJ40" s="1"/>
  <c r="L38"/>
  <c r="AJ38" s="1"/>
  <c r="L37"/>
  <c r="AJ37" s="1"/>
  <c r="W36"/>
  <c r="R24"/>
  <c r="R11"/>
  <c r="AJ43" l="1"/>
  <c r="AM43"/>
  <c r="K66"/>
  <c r="K61" s="1"/>
  <c r="L36"/>
  <c r="AJ36" s="1"/>
  <c r="L66"/>
  <c r="W50"/>
  <c r="AB50" s="1"/>
  <c r="R61"/>
  <c r="R66"/>
  <c r="W66" s="1"/>
  <c r="AB66" s="1"/>
  <c r="AB53"/>
  <c r="AB36"/>
  <c r="W24"/>
  <c r="AB24" s="1"/>
  <c r="W11"/>
  <c r="AB11" s="1"/>
  <c r="R16"/>
  <c r="R8"/>
  <c r="W8" s="1"/>
  <c r="L16" l="1"/>
  <c r="L61"/>
  <c r="AJ66"/>
  <c r="W61"/>
  <c r="AB61" s="1"/>
  <c r="W16"/>
  <c r="AB16" s="1"/>
  <c r="H75"/>
  <c r="J75"/>
  <c r="AB8"/>
  <c r="AJ61" l="1"/>
  <c r="L7"/>
  <c r="L75" s="1"/>
  <c r="AJ16"/>
  <c r="I75"/>
  <c r="G75"/>
  <c r="R75" s="1"/>
  <c r="W75" s="1"/>
  <c r="R7"/>
  <c r="W7" s="1"/>
  <c r="AB7" s="1"/>
  <c r="K75"/>
  <c r="AJ7" l="1"/>
  <c r="AJ75"/>
  <c r="AB75"/>
</calcChain>
</file>

<file path=xl/sharedStrings.xml><?xml version="1.0" encoding="utf-8"?>
<sst xmlns="http://schemas.openxmlformats.org/spreadsheetml/2006/main" count="748" uniqueCount="193">
  <si>
    <t>Наименование статьи</t>
  </si>
  <si>
    <t>РЗПР</t>
  </si>
  <si>
    <t>по кварталам</t>
  </si>
  <si>
    <t>ЦС</t>
  </si>
  <si>
    <t>ВР</t>
  </si>
  <si>
    <t>КОСГУ</t>
  </si>
  <si>
    <t>СубКОСГУ</t>
  </si>
  <si>
    <t>1 кв.</t>
  </si>
  <si>
    <t>2кв.</t>
  </si>
  <si>
    <t>3 кв.</t>
  </si>
  <si>
    <t>4 кв.</t>
  </si>
  <si>
    <t>Расходы</t>
  </si>
  <si>
    <t>0702</t>
  </si>
  <si>
    <t>611</t>
  </si>
  <si>
    <t>241.00.00</t>
  </si>
  <si>
    <t>Оплата труда и начисления на оплату труда</t>
  </si>
  <si>
    <t>241.10.00</t>
  </si>
  <si>
    <t>Заработная плата</t>
  </si>
  <si>
    <t>241.11.00</t>
  </si>
  <si>
    <t>Начисления на оплату труда</t>
  </si>
  <si>
    <t>241.13.00</t>
  </si>
  <si>
    <t>Прочие выплаты</t>
  </si>
  <si>
    <t>241.12.00</t>
  </si>
  <si>
    <t>подъемные</t>
  </si>
  <si>
    <t>241.12.06</t>
  </si>
  <si>
    <t>суточные</t>
  </si>
  <si>
    <t>241.12.01</t>
  </si>
  <si>
    <t>проезд к месту отдыха</t>
  </si>
  <si>
    <t>241.12.05</t>
  </si>
  <si>
    <t>льготы по оплате ЖКУ</t>
  </si>
  <si>
    <t>Приобретение услуг</t>
  </si>
  <si>
    <t>241.20.00</t>
  </si>
  <si>
    <t>Услуги связи</t>
  </si>
  <si>
    <t>241.21.00</t>
  </si>
  <si>
    <t>Транспортные услуги</t>
  </si>
  <si>
    <t>241.22.00</t>
  </si>
  <si>
    <t>Коммунальные услуги</t>
  </si>
  <si>
    <t>241.23.00</t>
  </si>
  <si>
    <t>теплоэнергия</t>
  </si>
  <si>
    <t>241.23.01</t>
  </si>
  <si>
    <t>электроэнергия</t>
  </si>
  <si>
    <t>241.23.02</t>
  </si>
  <si>
    <t>вода</t>
  </si>
  <si>
    <t>241.23.03</t>
  </si>
  <si>
    <t>Арендная плата за пользование имуществом</t>
  </si>
  <si>
    <t>Услуги по содержанию имущества</t>
  </si>
  <si>
    <t>241.25.00</t>
  </si>
  <si>
    <t>241.25.01</t>
  </si>
  <si>
    <t>текущий ремонт зданий</t>
  </si>
  <si>
    <t>текущий ремонт оборудования</t>
  </si>
  <si>
    <t>241.25.03</t>
  </si>
  <si>
    <t>241.25.04</t>
  </si>
  <si>
    <t>Прочие услуги</t>
  </si>
  <si>
    <t>241.26.00</t>
  </si>
  <si>
    <t>241.26.16</t>
  </si>
  <si>
    <t>страхование жизни, здоровья и имущества (автострахование, страхование личного состава)</t>
  </si>
  <si>
    <t>241.26.20</t>
  </si>
  <si>
    <t>241.26.08</t>
  </si>
  <si>
    <t>241.26.09</t>
  </si>
  <si>
    <t>241.26.11</t>
  </si>
  <si>
    <t>Пособия по социальной помощи населению</t>
  </si>
  <si>
    <t>321</t>
  </si>
  <si>
    <t>321.62.00</t>
  </si>
  <si>
    <t>Прочие расходы</t>
  </si>
  <si>
    <t>налог на имущество</t>
  </si>
  <si>
    <t>транспортный налог</t>
  </si>
  <si>
    <t>земельный налог</t>
  </si>
  <si>
    <t>плата за загрязнения окруж.среды</t>
  </si>
  <si>
    <t>госпошлина</t>
  </si>
  <si>
    <t>241.90.05</t>
  </si>
  <si>
    <t>Поступления нефинансовых активов</t>
  </si>
  <si>
    <t>241.30.00</t>
  </si>
  <si>
    <t>Увеличение стоимости основных средств</t>
  </si>
  <si>
    <t>241.31.00</t>
  </si>
  <si>
    <t>241.31.04</t>
  </si>
  <si>
    <t xml:space="preserve">приобретение учебников </t>
  </si>
  <si>
    <t>241.31.05</t>
  </si>
  <si>
    <t>Увеличение стоимости материальных запасов</t>
  </si>
  <si>
    <t>241.34.00</t>
  </si>
  <si>
    <t>продукты питания</t>
  </si>
  <si>
    <t>241.34.01</t>
  </si>
  <si>
    <t>медикаменты</t>
  </si>
  <si>
    <t>241.34.02</t>
  </si>
  <si>
    <t>241.34.08</t>
  </si>
  <si>
    <t>ГСМ</t>
  </si>
  <si>
    <t>241.34.03</t>
  </si>
  <si>
    <t>оплата котельно-печного топлива</t>
  </si>
  <si>
    <t>241.34.04</t>
  </si>
  <si>
    <t xml:space="preserve">расходные материалы  и предметы снабжения </t>
  </si>
  <si>
    <t>241.34.05</t>
  </si>
  <si>
    <t>Итого:</t>
  </si>
  <si>
    <t>0720242200</t>
  </si>
  <si>
    <t>241.25.07</t>
  </si>
  <si>
    <t>241.29.00</t>
  </si>
  <si>
    <t>241.29.01</t>
  </si>
  <si>
    <t>241.29.03</t>
  </si>
  <si>
    <t>241.29.02</t>
  </si>
  <si>
    <t>241.29.04</t>
  </si>
  <si>
    <t>241.31.03</t>
  </si>
  <si>
    <t>241.34.07</t>
  </si>
  <si>
    <t>241.22.01</t>
  </si>
  <si>
    <t>241.12.04</t>
  </si>
  <si>
    <t>241.26.01</t>
  </si>
  <si>
    <t>241.26.12</t>
  </si>
  <si>
    <t>241.26.13</t>
  </si>
  <si>
    <t>241.22.02</t>
  </si>
  <si>
    <t>241.22.04</t>
  </si>
  <si>
    <t>241.21.03</t>
  </si>
  <si>
    <t>241.24.01</t>
  </si>
  <si>
    <t>1004</t>
  </si>
  <si>
    <t>1030339072</t>
  </si>
  <si>
    <t>313</t>
  </si>
  <si>
    <t>оздоровление детей (оплата путевок)</t>
  </si>
  <si>
    <t>262.04.00</t>
  </si>
  <si>
    <t>262.11.00</t>
  </si>
  <si>
    <t xml:space="preserve"> Анализ исполнения плана финансово-хозяйственной деятельности за 2017год</t>
  </si>
  <si>
    <t>Кт-ая зад-ть на 31.12.2016 г</t>
  </si>
  <si>
    <t>Всего Кассовые расходы за 9мес.</t>
  </si>
  <si>
    <t xml:space="preserve">Фактические расходы за 9мес.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</si>
  <si>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</si>
  <si>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</si>
  <si>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</si>
  <si>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</si>
  <si>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</si>
  <si>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</si>
  <si>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</si>
  <si>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</si>
  <si>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</si>
  <si>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</si>
  <si>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</si>
  <si>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</si>
  <si>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за 4кв.</t>
  </si>
  <si>
    <t xml:space="preserve">Исполнение за 1 квартал 2017г </t>
  </si>
  <si>
    <t xml:space="preserve">Исполнение за 2 квартал 2017г </t>
  </si>
  <si>
    <t>Исполнение за 3 квартал 2017г</t>
  </si>
  <si>
    <t>Исполнение за 4 квартал 2017г</t>
  </si>
  <si>
    <t>Всего за 1кв.</t>
  </si>
  <si>
    <t>Всего за 2кв.</t>
  </si>
  <si>
    <t>Всего за 3кв.</t>
  </si>
  <si>
    <t>Кт зад-ть  на 31.12.2017г</t>
  </si>
  <si>
    <t xml:space="preserve">Фактические расходы за 2017г </t>
  </si>
  <si>
    <t>Кассовые расходы за 2017г</t>
  </si>
  <si>
    <t>пособия детям-сиротам</t>
  </si>
  <si>
    <t>Оплата проезда при служебной командировке</t>
  </si>
  <si>
    <t>Оплата проезда при командировке на курсы повышения квалификации</t>
  </si>
  <si>
    <t>Оплата услуг по доставке котельно-печного топлива</t>
  </si>
  <si>
    <t>Абонентская и повременная плата за использование линий связи</t>
  </si>
  <si>
    <t>241.21.05</t>
  </si>
  <si>
    <t>Услуги интернет провайдеров</t>
  </si>
  <si>
    <t>содержание зданий и сооружений</t>
  </si>
  <si>
    <t>заправка картриджей</t>
  </si>
  <si>
    <t>241.25.23</t>
  </si>
  <si>
    <t>расходы по оплате труда с начислениями по договорам ГПХ</t>
  </si>
  <si>
    <t>медицинские услуги</t>
  </si>
  <si>
    <t>услуги по охране (вневедомственная, ведомственная, пожарная)</t>
  </si>
  <si>
    <t>подписка на периодические и справочные издания</t>
  </si>
  <si>
    <t>оплата проживания при служебных командировках на повыш.квал.</t>
  </si>
  <si>
    <t>расходы на оплату услуг по организации питания</t>
  </si>
  <si>
    <t>241.26.14</t>
  </si>
  <si>
    <t>оплата услуг по обучению на курсах повыш.квалификации</t>
  </si>
  <si>
    <t>241.90.07</t>
  </si>
  <si>
    <t>уплата штрафов и пеней</t>
  </si>
  <si>
    <t>представителькие расходы, прием и обслуживание делегаций</t>
  </si>
  <si>
    <t>241.29.12</t>
  </si>
  <si>
    <t>приобретение основных фондов (оборудования, оргтехники, мебели)</t>
  </si>
  <si>
    <t>приобретение автотранспорта</t>
  </si>
  <si>
    <t>мягкий инвентарь</t>
  </si>
  <si>
    <t>приорбретение запасных частей</t>
  </si>
  <si>
    <t>241.34.06</t>
  </si>
  <si>
    <t>К-т задолженность  на 01.10.2017г</t>
  </si>
  <si>
    <t>банно-прачечные услуги</t>
  </si>
  <si>
    <t>241.26.02</t>
  </si>
  <si>
    <t>остаток средств на 4кв.</t>
  </si>
  <si>
    <t>остаток средств на 3кв.</t>
  </si>
  <si>
    <t>остаток средств на 2кв.</t>
  </si>
  <si>
    <t>остаток средств на 1кв.</t>
  </si>
  <si>
    <t>Расходы на мероприятия</t>
  </si>
  <si>
    <t>241.26.26</t>
  </si>
  <si>
    <t>ГБОУ РЦПМСС "Сайзырал"(л/с 923001738)</t>
  </si>
  <si>
    <t>профинан</t>
  </si>
  <si>
    <t>оплата услуг в области информационных технологий, программ.обеспечение</t>
  </si>
  <si>
    <t>приобретение строительных материалов</t>
  </si>
  <si>
    <t>ост.на 01.07.17г</t>
  </si>
  <si>
    <t>услуги нотариуса</t>
  </si>
  <si>
    <t>техосмотр автотранспортного средства</t>
  </si>
  <si>
    <t>Первоначальный план ФХД на 2017г</t>
  </si>
  <si>
    <t>Уточненный план</t>
  </si>
  <si>
    <t>типографические работы,услуги</t>
  </si>
  <si>
    <t>241.26.10</t>
  </si>
  <si>
    <t>остаток</t>
  </si>
  <si>
    <t>ср-в с учетом</t>
  </si>
  <si>
    <t>факт.</t>
  </si>
  <si>
    <t>план ФХД на 2017г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</si>
</sst>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indexed="18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  <font>
      <sz val="10"/>
      <color indexed="8"/>
      <name val="Arial Cyr"/>
      <charset val="204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1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1" fontId="3" fillId="4" borderId="0" xfId="0" applyNumberFormat="1" applyFont="1" applyFill="1" applyBorder="1"/>
    <xf numFmtId="1" fontId="2" fillId="0" borderId="0" xfId="0" applyNumberFormat="1" applyFont="1" applyFill="1" applyBorder="1"/>
    <xf numFmtId="1" fontId="3" fillId="4" borderId="0" xfId="0" applyNumberFormat="1" applyFont="1" applyFill="1"/>
    <xf numFmtId="1" fontId="4" fillId="0" borderId="14" xfId="0" applyNumberFormat="1" applyFont="1" applyBorder="1"/>
    <xf numFmtId="0" fontId="4" fillId="0" borderId="14" xfId="0" applyFont="1" applyBorder="1"/>
    <xf numFmtId="0" fontId="5" fillId="0" borderId="14" xfId="0" applyFont="1" applyBorder="1"/>
    <xf numFmtId="0" fontId="6" fillId="0" borderId="14" xfId="0" applyFont="1" applyBorder="1"/>
    <xf numFmtId="1" fontId="5" fillId="0" borderId="14" xfId="0" applyNumberFormat="1" applyFont="1" applyBorder="1"/>
    <xf numFmtId="0" fontId="4" fillId="0" borderId="0" xfId="0" applyFont="1"/>
    <xf numFmtId="0" fontId="7" fillId="0" borderId="0" xfId="0" applyFont="1"/>
    <xf numFmtId="49" fontId="4" fillId="0" borderId="0" xfId="0" applyNumberFormat="1" applyFont="1" applyFill="1" applyBorder="1" applyAlignment="1">
      <alignment horizontal="center" wrapText="1"/>
    </xf>
    <xf numFmtId="1" fontId="8" fillId="2" borderId="0" xfId="0" applyNumberFormat="1" applyFont="1" applyFill="1"/>
    <xf numFmtId="49" fontId="4" fillId="0" borderId="3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49" fontId="4" fillId="0" borderId="8" xfId="0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8" xfId="0" applyFont="1" applyBorder="1"/>
    <xf numFmtId="0" fontId="11" fillId="3" borderId="8" xfId="0" applyFont="1" applyFill="1" applyBorder="1"/>
    <xf numFmtId="0" fontId="11" fillId="0" borderId="8" xfId="0" applyFont="1" applyBorder="1"/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 applyAlignment="1">
      <alignment horizontal="center"/>
    </xf>
    <xf numFmtId="0" fontId="11" fillId="3" borderId="12" xfId="0" applyFont="1" applyFill="1" applyBorder="1"/>
    <xf numFmtId="0" fontId="11" fillId="0" borderId="12" xfId="0" applyFont="1" applyBorder="1"/>
    <xf numFmtId="49" fontId="4" fillId="0" borderId="13" xfId="0" applyNumberFormat="1" applyFont="1" applyBorder="1"/>
    <xf numFmtId="49" fontId="4" fillId="0" borderId="13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 wrapText="1"/>
    </xf>
    <xf numFmtId="0" fontId="9" fillId="0" borderId="14" xfId="0" applyFont="1" applyBorder="1"/>
    <xf numFmtId="1" fontId="7" fillId="0" borderId="14" xfId="0" applyNumberFormat="1" applyFont="1" applyBorder="1"/>
    <xf numFmtId="0" fontId="7" fillId="0" borderId="14" xfId="0" applyFont="1" applyBorder="1"/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center" wrapText="1"/>
    </xf>
    <xf numFmtId="0" fontId="7" fillId="0" borderId="6" xfId="0" applyFont="1" applyBorder="1" applyAlignment="1">
      <alignment horizontal="left" wrapText="1"/>
    </xf>
    <xf numFmtId="0" fontId="4" fillId="0" borderId="14" xfId="0" applyFont="1" applyBorder="1" applyAlignment="1">
      <alignment horizontal="center"/>
    </xf>
    <xf numFmtId="1" fontId="12" fillId="0" borderId="14" xfId="0" applyNumberFormat="1" applyFont="1" applyBorder="1"/>
    <xf numFmtId="164" fontId="7" fillId="0" borderId="14" xfId="0" applyNumberFormat="1" applyFont="1" applyBorder="1"/>
    <xf numFmtId="0" fontId="4" fillId="0" borderId="6" xfId="0" applyFont="1" applyBorder="1" applyAlignment="1">
      <alignment horizontal="left" wrapText="1"/>
    </xf>
    <xf numFmtId="0" fontId="13" fillId="0" borderId="14" xfId="0" applyFont="1" applyBorder="1"/>
    <xf numFmtId="0" fontId="6" fillId="0" borderId="6" xfId="0" applyFont="1" applyBorder="1" applyAlignment="1">
      <alignment horizontal="left" wrapText="1"/>
    </xf>
    <xf numFmtId="0" fontId="12" fillId="0" borderId="14" xfId="0" applyFont="1" applyBorder="1"/>
    <xf numFmtId="0" fontId="7" fillId="0" borderId="14" xfId="0" applyFont="1" applyBorder="1" applyAlignment="1">
      <alignment horizontal="center"/>
    </xf>
    <xf numFmtId="0" fontId="5" fillId="0" borderId="6" xfId="0" applyFont="1" applyBorder="1" applyAlignment="1">
      <alignment horizontal="left" wrapText="1"/>
    </xf>
    <xf numFmtId="49" fontId="5" fillId="0" borderId="12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14" fillId="0" borderId="14" xfId="0" applyFont="1" applyBorder="1"/>
    <xf numFmtId="164" fontId="9" fillId="0" borderId="14" xfId="0" applyNumberFormat="1" applyFont="1" applyBorder="1"/>
    <xf numFmtId="0" fontId="7" fillId="0" borderId="14" xfId="0" applyFont="1" applyFill="1" applyBorder="1"/>
    <xf numFmtId="164" fontId="5" fillId="0" borderId="14" xfId="0" applyNumberFormat="1" applyFont="1" applyBorder="1"/>
    <xf numFmtId="0" fontId="9" fillId="0" borderId="3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1" fontId="7" fillId="0" borderId="12" xfId="0" applyNumberFormat="1" applyFont="1" applyBorder="1"/>
    <xf numFmtId="2" fontId="15" fillId="0" borderId="14" xfId="0" applyNumberFormat="1" applyFont="1" applyBorder="1" applyAlignment="1">
      <alignment horizontal="center"/>
    </xf>
    <xf numFmtId="2" fontId="7" fillId="0" borderId="14" xfId="0" applyNumberFormat="1" applyFont="1" applyBorder="1"/>
    <xf numFmtId="2" fontId="7" fillId="0" borderId="1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9" fillId="0" borderId="3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3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9" fillId="0" borderId="2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11" fillId="0" borderId="3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7" fillId="0" borderId="5" xfId="0" applyFont="1" applyBorder="1" applyAlignment="1"/>
    <xf numFmtId="0" fontId="7" fillId="0" borderId="6" xfId="0" applyFont="1" applyBorder="1" applyAlignment="1"/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0"/>
  <sheetViews>
    <sheetView view="pageBreakPreview" zoomScaleSheetLayoutView="100" workbookViewId="0">
      <pane xSplit="12" ySplit="6" topLeftCell="AE14" activePane="bottomRight" state="frozen"/>
      <selection pane="topRight" activeCell="M1" sqref="M1"/>
      <selection pane="bottomLeft" activeCell="A7" sqref="A7"/>
      <selection pane="bottomRight" activeCell="H63" sqref="H63"/>
    </sheetView>
  </sheetViews>
  <sheetFormatPr defaultRowHeight="15"/>
  <cols>
    <col min="1" max="1" width="37.28515625" customWidth="1"/>
    <col min="2" max="2" width="8.42578125" hidden="1" customWidth="1"/>
    <col min="3" max="3" width="10.7109375" hidden="1" customWidth="1"/>
    <col min="4" max="4" width="6.5703125" hidden="1" customWidth="1"/>
    <col min="5" max="5" width="7" customWidth="1"/>
    <col min="6" max="6" width="10.7109375" customWidth="1"/>
    <col min="7" max="7" width="9.42578125" customWidth="1"/>
    <col min="8" max="10" width="8.85546875" customWidth="1"/>
    <col min="11" max="11" width="8.5703125" customWidth="1"/>
    <col min="12" max="12" width="7.28515625" customWidth="1"/>
    <col min="13" max="13" width="7" customWidth="1"/>
    <col min="14" max="14" width="9.28515625" customWidth="1"/>
    <col min="15" max="15" width="10" customWidth="1"/>
    <col min="16" max="17" width="6.7109375" customWidth="1"/>
    <col min="18" max="18" width="7.7109375" hidden="1" customWidth="1"/>
    <col min="19" max="19" width="8" customWidth="1"/>
    <col min="20" max="20" width="7.42578125" customWidth="1"/>
    <col min="21" max="21" width="8.140625" customWidth="1"/>
    <col min="22" max="22" width="6.140625" customWidth="1"/>
    <col min="23" max="23" width="6.42578125" hidden="1" customWidth="1"/>
    <col min="24" max="25" width="8.28515625" customWidth="1"/>
    <col min="26" max="26" width="9.42578125" customWidth="1"/>
    <col min="27" max="27" width="7" customWidth="1"/>
    <col min="28" max="28" width="7.28515625" hidden="1" customWidth="1"/>
    <col min="29" max="29" width="7" customWidth="1"/>
    <col min="30" max="30" width="6.85546875" customWidth="1"/>
    <col min="31" max="31" width="6.42578125" customWidth="1"/>
    <col min="32" max="32" width="10" customWidth="1"/>
    <col min="33" max="33" width="9.7109375" customWidth="1"/>
    <col min="34" max="34" width="8.42578125" customWidth="1"/>
    <col min="35" max="35" width="6.5703125" customWidth="1"/>
    <col min="36" max="36" width="7.5703125" customWidth="1"/>
    <col min="37" max="37" width="7" customWidth="1"/>
    <col min="38" max="39" width="9" customWidth="1"/>
    <col min="40" max="40" width="8.28515625" customWidth="1"/>
  </cols>
  <sheetData>
    <row r="1" spans="1:40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11.25" customHeight="1">
      <c r="A2" s="13" t="s">
        <v>115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</row>
    <row r="3" spans="1:40" ht="16.5" customHeight="1">
      <c r="A3" s="13" t="s">
        <v>178</v>
      </c>
      <c r="B3" s="15"/>
      <c r="C3" s="14"/>
      <c r="D3" s="14"/>
      <c r="E3" s="14"/>
      <c r="F3" s="14"/>
      <c r="G3" s="16"/>
      <c r="H3" s="16"/>
      <c r="I3" s="16"/>
      <c r="J3" s="16"/>
      <c r="K3" s="16"/>
      <c r="L3" s="16"/>
      <c r="M3" s="16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</row>
    <row r="4" spans="1:40" ht="36" customHeight="1">
      <c r="A4" s="88" t="s">
        <v>0</v>
      </c>
      <c r="B4" s="90" t="s">
        <v>1</v>
      </c>
      <c r="C4" s="17"/>
      <c r="D4" s="17"/>
      <c r="E4" s="10"/>
      <c r="F4" s="18"/>
      <c r="G4" s="92" t="s">
        <v>2</v>
      </c>
      <c r="H4" s="93"/>
      <c r="I4" s="93"/>
      <c r="J4" s="94"/>
      <c r="K4" s="67" t="s">
        <v>185</v>
      </c>
      <c r="L4" s="67" t="s">
        <v>186</v>
      </c>
      <c r="M4" s="73" t="s">
        <v>116</v>
      </c>
      <c r="N4" s="92" t="s">
        <v>132</v>
      </c>
      <c r="O4" s="95"/>
      <c r="P4" s="95"/>
      <c r="Q4" s="96"/>
      <c r="R4" s="97" t="s">
        <v>175</v>
      </c>
      <c r="S4" s="92" t="s">
        <v>133</v>
      </c>
      <c r="T4" s="95"/>
      <c r="U4" s="95"/>
      <c r="V4" s="96"/>
      <c r="W4" s="97" t="s">
        <v>174</v>
      </c>
      <c r="X4" s="70" t="s">
        <v>134</v>
      </c>
      <c r="Y4" s="71"/>
      <c r="Z4" s="71"/>
      <c r="AA4" s="72"/>
      <c r="AB4" s="97" t="s">
        <v>173</v>
      </c>
      <c r="AC4" s="73" t="s">
        <v>117</v>
      </c>
      <c r="AD4" s="76" t="s">
        <v>118</v>
      </c>
      <c r="AE4" s="76" t="s">
        <v>169</v>
      </c>
      <c r="AF4" s="70" t="s">
        <v>135</v>
      </c>
      <c r="AG4" s="71"/>
      <c r="AH4" s="71"/>
      <c r="AI4" s="72"/>
      <c r="AJ4" s="97" t="s">
        <v>172</v>
      </c>
      <c r="AK4" s="73" t="s">
        <v>141</v>
      </c>
      <c r="AL4" s="81" t="s">
        <v>140</v>
      </c>
      <c r="AM4" s="59" t="s">
        <v>189</v>
      </c>
      <c r="AN4" s="84" t="s">
        <v>139</v>
      </c>
    </row>
    <row r="5" spans="1:40" ht="21.75" customHeight="1">
      <c r="A5" s="89"/>
      <c r="B5" s="91"/>
      <c r="C5" s="20" t="s">
        <v>3</v>
      </c>
      <c r="D5" s="21" t="s">
        <v>4</v>
      </c>
      <c r="E5" s="21" t="s">
        <v>5</v>
      </c>
      <c r="F5" s="21" t="s">
        <v>6</v>
      </c>
      <c r="G5" s="22" t="s">
        <v>7</v>
      </c>
      <c r="H5" s="23" t="s">
        <v>8</v>
      </c>
      <c r="I5" s="23" t="s">
        <v>9</v>
      </c>
      <c r="J5" s="24" t="s">
        <v>10</v>
      </c>
      <c r="K5" s="68"/>
      <c r="L5" s="68"/>
      <c r="M5" s="74"/>
      <c r="N5" s="19" t="s">
        <v>119</v>
      </c>
      <c r="O5" s="19" t="s">
        <v>120</v>
      </c>
      <c r="P5" s="19" t="s">
        <v>121</v>
      </c>
      <c r="Q5" s="79" t="s">
        <v>136</v>
      </c>
      <c r="R5" s="74"/>
      <c r="S5" s="19" t="s">
        <v>122</v>
      </c>
      <c r="T5" s="19" t="s">
        <v>123</v>
      </c>
      <c r="U5" s="19" t="s">
        <v>124</v>
      </c>
      <c r="V5" s="79" t="s">
        <v>137</v>
      </c>
      <c r="W5" s="74"/>
      <c r="X5" s="25" t="s">
        <v>125</v>
      </c>
      <c r="Y5" s="25" t="s">
        <v>126</v>
      </c>
      <c r="Z5" s="25" t="s">
        <v>127</v>
      </c>
      <c r="AA5" s="79" t="s">
        <v>138</v>
      </c>
      <c r="AB5" s="74"/>
      <c r="AC5" s="74"/>
      <c r="AD5" s="77"/>
      <c r="AE5" s="77"/>
      <c r="AF5" s="26" t="s">
        <v>128</v>
      </c>
      <c r="AG5" s="26" t="s">
        <v>129</v>
      </c>
      <c r="AH5" s="26" t="s">
        <v>130</v>
      </c>
      <c r="AI5" s="87" t="s">
        <v>131</v>
      </c>
      <c r="AJ5" s="74"/>
      <c r="AK5" s="74"/>
      <c r="AL5" s="82"/>
      <c r="AM5" s="60" t="s">
        <v>190</v>
      </c>
      <c r="AN5" s="85"/>
    </row>
    <row r="6" spans="1:40" ht="19.5" customHeight="1">
      <c r="A6" s="27"/>
      <c r="B6" s="28"/>
      <c r="C6" s="29"/>
      <c r="D6" s="30"/>
      <c r="E6" s="30"/>
      <c r="F6" s="30"/>
      <c r="G6" s="31"/>
      <c r="H6" s="32"/>
      <c r="I6" s="32"/>
      <c r="J6" s="30"/>
      <c r="K6" s="69"/>
      <c r="L6" s="69"/>
      <c r="M6" s="75"/>
      <c r="N6" s="31"/>
      <c r="O6" s="31"/>
      <c r="P6" s="31"/>
      <c r="Q6" s="80"/>
      <c r="R6" s="75"/>
      <c r="S6" s="31"/>
      <c r="T6" s="31"/>
      <c r="U6" s="31"/>
      <c r="V6" s="80"/>
      <c r="W6" s="75"/>
      <c r="X6" s="33"/>
      <c r="Y6" s="33"/>
      <c r="Z6" s="33"/>
      <c r="AA6" s="80"/>
      <c r="AB6" s="75"/>
      <c r="AC6" s="75"/>
      <c r="AD6" s="78"/>
      <c r="AE6" s="78"/>
      <c r="AF6" s="34"/>
      <c r="AG6" s="34"/>
      <c r="AH6" s="34"/>
      <c r="AI6" s="80"/>
      <c r="AJ6" s="75"/>
      <c r="AK6" s="75"/>
      <c r="AL6" s="83"/>
      <c r="AM6" s="61" t="s">
        <v>191</v>
      </c>
      <c r="AN6" s="86"/>
    </row>
    <row r="7" spans="1:40" ht="18.75" customHeight="1">
      <c r="A7" s="27" t="s">
        <v>11</v>
      </c>
      <c r="B7" s="29" t="s">
        <v>12</v>
      </c>
      <c r="C7" s="35" t="s">
        <v>91</v>
      </c>
      <c r="D7" s="36" t="s">
        <v>13</v>
      </c>
      <c r="E7" s="37">
        <v>241</v>
      </c>
      <c r="F7" s="37" t="s">
        <v>14</v>
      </c>
      <c r="G7" s="8">
        <f t="shared" ref="G7:P7" si="0">G8+G16+G50+G53</f>
        <v>2323</v>
      </c>
      <c r="H7" s="8">
        <f t="shared" si="0"/>
        <v>1851.29</v>
      </c>
      <c r="I7" s="8">
        <f t="shared" si="0"/>
        <v>1851.29</v>
      </c>
      <c r="J7" s="8">
        <f t="shared" si="0"/>
        <v>1923.29</v>
      </c>
      <c r="K7" s="8">
        <f t="shared" si="0"/>
        <v>7948.87</v>
      </c>
      <c r="L7" s="8">
        <f t="shared" ref="L7" si="1">L8+L16+L50+L53</f>
        <v>7375.87</v>
      </c>
      <c r="M7" s="38">
        <f t="shared" si="0"/>
        <v>453.5</v>
      </c>
      <c r="N7" s="8">
        <f t="shared" si="0"/>
        <v>629</v>
      </c>
      <c r="O7" s="8">
        <f t="shared" si="0"/>
        <v>883.30000000000007</v>
      </c>
      <c r="P7" s="8">
        <f t="shared" si="0"/>
        <v>918.8</v>
      </c>
      <c r="Q7" s="39">
        <f>N7+O7+P7</f>
        <v>2431.1000000000004</v>
      </c>
      <c r="R7" s="39">
        <f>G7-Q7</f>
        <v>-108.10000000000036</v>
      </c>
      <c r="S7" s="8">
        <f>S8+S16+S50+S53</f>
        <v>294.8</v>
      </c>
      <c r="T7" s="8">
        <f>T8+T16+T50+T53</f>
        <v>1159.2439999999999</v>
      </c>
      <c r="U7" s="8">
        <f>U8+U16+U50+U53</f>
        <v>828.9</v>
      </c>
      <c r="V7" s="39">
        <f>S7+T7+U7</f>
        <v>2282.944</v>
      </c>
      <c r="W7" s="39">
        <f>H7+R7-V7</f>
        <v>-539.75400000000036</v>
      </c>
      <c r="X7" s="8">
        <f>X8+X16+X50+X53</f>
        <v>546.6</v>
      </c>
      <c r="Y7" s="8">
        <f>Y8+Y16+Y50+Y53</f>
        <v>455.90000000000003</v>
      </c>
      <c r="Z7" s="8">
        <f>Z8+Z16+Z50+Z53</f>
        <v>509.4</v>
      </c>
      <c r="AA7" s="39">
        <f>X7+Y7+Z7</f>
        <v>1511.9</v>
      </c>
      <c r="AB7" s="39">
        <f>I7+W7-AA7</f>
        <v>-200.36400000000049</v>
      </c>
      <c r="AC7" s="39">
        <f>Q7+V7+AA7</f>
        <v>6225.9439999999995</v>
      </c>
      <c r="AD7" s="39">
        <f>AC7+AE7</f>
        <v>6225.9439999999995</v>
      </c>
      <c r="AE7" s="40"/>
      <c r="AF7" s="8">
        <f>AF8+AF16+AF50+AF53</f>
        <v>564.4</v>
      </c>
      <c r="AG7" s="8">
        <f>AG8+AG16+AG50+AG53</f>
        <v>16.600000000000001</v>
      </c>
      <c r="AH7" s="8">
        <f>AH8+AH16+AH50+AH53</f>
        <v>0</v>
      </c>
      <c r="AI7" s="39">
        <f>AF7+AG7+AH7</f>
        <v>581</v>
      </c>
      <c r="AJ7" s="39">
        <f>L7-AC7-AI7</f>
        <v>568.92600000000039</v>
      </c>
      <c r="AK7" s="39">
        <f>AC7+AI7</f>
        <v>6806.9439999999995</v>
      </c>
      <c r="AL7" s="39">
        <f t="shared" ref="AL7:AL12" si="2">AK7+AN7</f>
        <v>6828.2039999999997</v>
      </c>
      <c r="AM7" s="62"/>
      <c r="AN7" s="40">
        <v>21.26</v>
      </c>
    </row>
    <row r="8" spans="1:40" ht="27" customHeight="1">
      <c r="A8" s="41" t="s">
        <v>15</v>
      </c>
      <c r="B8" s="29" t="s">
        <v>12</v>
      </c>
      <c r="C8" s="35" t="s">
        <v>91</v>
      </c>
      <c r="D8" s="36" t="s">
        <v>13</v>
      </c>
      <c r="E8" s="42">
        <v>210</v>
      </c>
      <c r="F8" s="42" t="s">
        <v>16</v>
      </c>
      <c r="G8" s="8">
        <f t="shared" ref="G8:P8" si="3">G9+G10+G11</f>
        <v>2277</v>
      </c>
      <c r="H8" s="8">
        <f t="shared" si="3"/>
        <v>1816.29</v>
      </c>
      <c r="I8" s="8">
        <f t="shared" si="3"/>
        <v>1816.29</v>
      </c>
      <c r="J8" s="8">
        <f t="shared" si="3"/>
        <v>1816.29</v>
      </c>
      <c r="K8" s="8">
        <f t="shared" si="3"/>
        <v>7725.87</v>
      </c>
      <c r="L8" s="8">
        <f t="shared" ref="L8" si="4">L9+L10+L11</f>
        <v>7198.87</v>
      </c>
      <c r="M8" s="38">
        <f t="shared" si="3"/>
        <v>453.5</v>
      </c>
      <c r="N8" s="8">
        <f t="shared" si="3"/>
        <v>629</v>
      </c>
      <c r="O8" s="8">
        <f t="shared" si="3"/>
        <v>867.40000000000009</v>
      </c>
      <c r="P8" s="8">
        <f t="shared" si="3"/>
        <v>909.6</v>
      </c>
      <c r="Q8" s="39">
        <f t="shared" ref="Q8:Q75" si="5">N8+O8+P8</f>
        <v>2406</v>
      </c>
      <c r="R8" s="39">
        <f t="shared" ref="R8:R74" si="6">G8-Q8</f>
        <v>-129</v>
      </c>
      <c r="S8" s="8">
        <f>S9+S10+S11</f>
        <v>288.7</v>
      </c>
      <c r="T8" s="8">
        <f>T9+T10+T11</f>
        <v>1156</v>
      </c>
      <c r="U8" s="8">
        <f>U9+U10+U11</f>
        <v>822.34100000000001</v>
      </c>
      <c r="V8" s="39">
        <f t="shared" ref="V8:V19" si="7">S8+T8+U8</f>
        <v>2267.0410000000002</v>
      </c>
      <c r="W8" s="39">
        <f t="shared" ref="W8:W74" si="8">H8+R8-V8</f>
        <v>-579.7510000000002</v>
      </c>
      <c r="X8" s="8">
        <f>X9+X10+X11</f>
        <v>539.6</v>
      </c>
      <c r="Y8" s="8">
        <f>Y9+Y10+Y11</f>
        <v>454.6</v>
      </c>
      <c r="Z8" s="8">
        <f>Z9+Z10+Z11</f>
        <v>492</v>
      </c>
      <c r="AA8" s="39">
        <f t="shared" ref="AA8:AA19" si="9">X8+Y8+Z8</f>
        <v>1486.2</v>
      </c>
      <c r="AB8" s="39">
        <f t="shared" ref="AB8:AB74" si="10">I8+W8-AA8</f>
        <v>-249.66100000000029</v>
      </c>
      <c r="AC8" s="39">
        <f t="shared" ref="AC8:AC74" si="11">Q8+V8+AA8</f>
        <v>6159.241</v>
      </c>
      <c r="AD8" s="39">
        <f t="shared" ref="AD8:AD74" si="12">AC8+AE8</f>
        <v>6159.241</v>
      </c>
      <c r="AE8" s="40"/>
      <c r="AF8" s="8">
        <f>AF9+AF10+AF11</f>
        <v>554.9</v>
      </c>
      <c r="AG8" s="8">
        <f>AG9+AG10+AG11</f>
        <v>9.8000000000000007</v>
      </c>
      <c r="AH8" s="8">
        <f>AH9+AH10+AH11</f>
        <v>0</v>
      </c>
      <c r="AI8" s="39">
        <f t="shared" ref="AI8:AI19" si="13">AF8+AG8+AH8</f>
        <v>564.69999999999993</v>
      </c>
      <c r="AJ8" s="39">
        <f t="shared" ref="AJ8:AJ71" si="14">L8-AC8-AI8</f>
        <v>474.92899999999997</v>
      </c>
      <c r="AK8" s="39">
        <f t="shared" ref="AK8:AK74" si="15">AC8+AI8</f>
        <v>6723.9409999999998</v>
      </c>
      <c r="AL8" s="39">
        <f t="shared" si="2"/>
        <v>6723.9409999999998</v>
      </c>
      <c r="AM8" s="39">
        <f>AM9+AM10</f>
        <v>477.529</v>
      </c>
      <c r="AN8" s="40"/>
    </row>
    <row r="9" spans="1:40" ht="17.25" customHeight="1">
      <c r="A9" s="43" t="s">
        <v>17</v>
      </c>
      <c r="B9" s="29" t="s">
        <v>12</v>
      </c>
      <c r="C9" s="35" t="s">
        <v>91</v>
      </c>
      <c r="D9" s="36" t="s">
        <v>13</v>
      </c>
      <c r="E9" s="44">
        <v>211</v>
      </c>
      <c r="F9" s="44" t="s">
        <v>18</v>
      </c>
      <c r="G9" s="9">
        <f>1401+225</f>
        <v>1626</v>
      </c>
      <c r="H9" s="9">
        <v>1395</v>
      </c>
      <c r="I9" s="9">
        <v>1395</v>
      </c>
      <c r="J9" s="9">
        <v>1395</v>
      </c>
      <c r="K9" s="9">
        <f>SUM(G9:J9)</f>
        <v>5811</v>
      </c>
      <c r="L9" s="45">
        <f>K9-405</f>
        <v>5406</v>
      </c>
      <c r="M9" s="46">
        <v>225</v>
      </c>
      <c r="N9" s="40">
        <v>400.5</v>
      </c>
      <c r="O9" s="40">
        <v>729.6</v>
      </c>
      <c r="P9" s="40">
        <v>589.6</v>
      </c>
      <c r="Q9" s="39">
        <f t="shared" si="5"/>
        <v>1719.6999999999998</v>
      </c>
      <c r="R9" s="39">
        <f t="shared" si="6"/>
        <v>-93.699999999999818</v>
      </c>
      <c r="S9" s="40">
        <v>288.7</v>
      </c>
      <c r="T9" s="40">
        <v>801</v>
      </c>
      <c r="U9" s="40">
        <v>705.2</v>
      </c>
      <c r="V9" s="39">
        <f t="shared" si="7"/>
        <v>1794.9</v>
      </c>
      <c r="W9" s="39">
        <f t="shared" si="8"/>
        <v>-493.59999999999991</v>
      </c>
      <c r="X9" s="40">
        <v>270.3</v>
      </c>
      <c r="Y9" s="40">
        <v>332.5</v>
      </c>
      <c r="Z9" s="40">
        <v>484.8</v>
      </c>
      <c r="AA9" s="39">
        <f t="shared" si="9"/>
        <v>1087.5999999999999</v>
      </c>
      <c r="AB9" s="39">
        <f t="shared" si="10"/>
        <v>-186.19999999999982</v>
      </c>
      <c r="AC9" s="39">
        <f t="shared" si="11"/>
        <v>4602.2</v>
      </c>
      <c r="AD9" s="39">
        <f t="shared" si="12"/>
        <v>4602.2</v>
      </c>
      <c r="AE9" s="40"/>
      <c r="AF9" s="40">
        <v>413.3</v>
      </c>
      <c r="AG9" s="40"/>
      <c r="AH9" s="40"/>
      <c r="AI9" s="39">
        <f t="shared" si="13"/>
        <v>413.3</v>
      </c>
      <c r="AJ9" s="39">
        <f t="shared" si="14"/>
        <v>390.50000000000017</v>
      </c>
      <c r="AK9" s="39">
        <f t="shared" si="15"/>
        <v>5015.5</v>
      </c>
      <c r="AL9" s="39">
        <f t="shared" si="2"/>
        <v>5015.5</v>
      </c>
      <c r="AM9" s="39">
        <f>L9-AL9</f>
        <v>390.5</v>
      </c>
      <c r="AN9" s="40"/>
    </row>
    <row r="10" spans="1:40" ht="16.5" customHeight="1">
      <c r="A10" s="43" t="s">
        <v>19</v>
      </c>
      <c r="B10" s="29" t="s">
        <v>12</v>
      </c>
      <c r="C10" s="35" t="s">
        <v>91</v>
      </c>
      <c r="D10" s="36" t="s">
        <v>13</v>
      </c>
      <c r="E10" s="44">
        <v>213</v>
      </c>
      <c r="F10" s="44" t="s">
        <v>20</v>
      </c>
      <c r="G10" s="8">
        <f>422+229</f>
        <v>651</v>
      </c>
      <c r="H10" s="8">
        <f>H9*30.2/100</f>
        <v>421.29</v>
      </c>
      <c r="I10" s="8">
        <f>I9*30.2/100</f>
        <v>421.29</v>
      </c>
      <c r="J10" s="8">
        <f>J9*30.2/100</f>
        <v>421.29</v>
      </c>
      <c r="K10" s="8">
        <f>SUM(G10:J10)</f>
        <v>1914.87</v>
      </c>
      <c r="L10" s="45">
        <f>K10-122</f>
        <v>1792.87</v>
      </c>
      <c r="M10" s="40">
        <v>228.5</v>
      </c>
      <c r="N10" s="46">
        <v>228.5</v>
      </c>
      <c r="O10" s="46">
        <v>137.80000000000001</v>
      </c>
      <c r="P10" s="39">
        <v>320</v>
      </c>
      <c r="Q10" s="39">
        <f t="shared" si="5"/>
        <v>686.3</v>
      </c>
      <c r="R10" s="39">
        <f t="shared" si="6"/>
        <v>-35.299999999999955</v>
      </c>
      <c r="S10" s="39">
        <v>0</v>
      </c>
      <c r="T10" s="39">
        <v>355</v>
      </c>
      <c r="U10" s="39">
        <v>117.14100000000001</v>
      </c>
      <c r="V10" s="39">
        <f t="shared" si="7"/>
        <v>472.14100000000002</v>
      </c>
      <c r="W10" s="39">
        <f t="shared" si="8"/>
        <v>-86.150999999999954</v>
      </c>
      <c r="X10" s="39">
        <v>269.3</v>
      </c>
      <c r="Y10" s="39">
        <v>122.1</v>
      </c>
      <c r="Z10" s="39">
        <v>7.2</v>
      </c>
      <c r="AA10" s="39">
        <f t="shared" si="9"/>
        <v>398.59999999999997</v>
      </c>
      <c r="AB10" s="39">
        <f t="shared" si="10"/>
        <v>-63.460999999999899</v>
      </c>
      <c r="AC10" s="39">
        <f t="shared" si="11"/>
        <v>1557.0409999999999</v>
      </c>
      <c r="AD10" s="39">
        <f t="shared" si="12"/>
        <v>1557.0409999999999</v>
      </c>
      <c r="AE10" s="40"/>
      <c r="AF10" s="39">
        <v>139</v>
      </c>
      <c r="AG10" s="39">
        <v>9.8000000000000007</v>
      </c>
      <c r="AH10" s="39"/>
      <c r="AI10" s="39">
        <f t="shared" si="13"/>
        <v>148.80000000000001</v>
      </c>
      <c r="AJ10" s="39">
        <f t="shared" si="14"/>
        <v>87.02899999999994</v>
      </c>
      <c r="AK10" s="39">
        <f t="shared" si="15"/>
        <v>1705.8409999999999</v>
      </c>
      <c r="AL10" s="39">
        <f t="shared" si="2"/>
        <v>1705.8409999999999</v>
      </c>
      <c r="AM10" s="39">
        <f>L10-AL10</f>
        <v>87.028999999999996</v>
      </c>
      <c r="AN10" s="40"/>
    </row>
    <row r="11" spans="1:40" ht="18" customHeight="1">
      <c r="A11" s="47" t="s">
        <v>21</v>
      </c>
      <c r="B11" s="29" t="s">
        <v>12</v>
      </c>
      <c r="C11" s="35" t="s">
        <v>91</v>
      </c>
      <c r="D11" s="36" t="s">
        <v>13</v>
      </c>
      <c r="E11" s="44">
        <v>212</v>
      </c>
      <c r="F11" s="44" t="s">
        <v>22</v>
      </c>
      <c r="G11" s="9">
        <f t="shared" ref="G11:K11" si="16">SUM(G12:G15)</f>
        <v>0</v>
      </c>
      <c r="H11" s="9">
        <f t="shared" si="16"/>
        <v>0</v>
      </c>
      <c r="I11" s="9">
        <f t="shared" si="16"/>
        <v>0</v>
      </c>
      <c r="J11" s="9">
        <f t="shared" si="16"/>
        <v>0</v>
      </c>
      <c r="K11" s="48">
        <f t="shared" si="16"/>
        <v>0</v>
      </c>
      <c r="L11" s="48">
        <f>K11</f>
        <v>0</v>
      </c>
      <c r="M11" s="38">
        <f>M12+M13+M14+M15</f>
        <v>0</v>
      </c>
      <c r="N11" s="9">
        <f>SUM(N12:N15)</f>
        <v>0</v>
      </c>
      <c r="O11" s="9">
        <f>SUM(O12:O15)</f>
        <v>0</v>
      </c>
      <c r="P11" s="9">
        <f>SUM(P12:P15)</f>
        <v>0</v>
      </c>
      <c r="Q11" s="39">
        <f t="shared" si="5"/>
        <v>0</v>
      </c>
      <c r="R11" s="39">
        <f t="shared" si="6"/>
        <v>0</v>
      </c>
      <c r="S11" s="9">
        <f>SUM(S12:S15)</f>
        <v>0</v>
      </c>
      <c r="T11" s="9">
        <f>SUM(T12:T15)</f>
        <v>0</v>
      </c>
      <c r="U11" s="9">
        <f>SUM(U12:U15)</f>
        <v>0</v>
      </c>
      <c r="V11" s="39">
        <f t="shared" si="7"/>
        <v>0</v>
      </c>
      <c r="W11" s="39">
        <f t="shared" si="8"/>
        <v>0</v>
      </c>
      <c r="X11" s="9">
        <f>SUM(X12:X15)</f>
        <v>0</v>
      </c>
      <c r="Y11" s="9">
        <f>SUM(Y12:Y15)</f>
        <v>0</v>
      </c>
      <c r="Z11" s="9">
        <f>SUM(Z12:Z15)</f>
        <v>0</v>
      </c>
      <c r="AA11" s="39">
        <f t="shared" si="9"/>
        <v>0</v>
      </c>
      <c r="AB11" s="39">
        <f t="shared" si="10"/>
        <v>0</v>
      </c>
      <c r="AC11" s="39">
        <f t="shared" si="11"/>
        <v>0</v>
      </c>
      <c r="AD11" s="39">
        <f t="shared" si="12"/>
        <v>0</v>
      </c>
      <c r="AE11" s="40"/>
      <c r="AF11" s="9">
        <f>SUM(AF12:AF15)</f>
        <v>2.6</v>
      </c>
      <c r="AG11" s="9">
        <f>SUM(AG12:AG15)</f>
        <v>0</v>
      </c>
      <c r="AH11" s="9">
        <f>SUM(AH12:AH15)</f>
        <v>0</v>
      </c>
      <c r="AI11" s="39">
        <f t="shared" si="13"/>
        <v>2.6</v>
      </c>
      <c r="AJ11" s="39">
        <f t="shared" si="14"/>
        <v>-2.6</v>
      </c>
      <c r="AK11" s="39">
        <f t="shared" si="15"/>
        <v>2.6</v>
      </c>
      <c r="AL11" s="39">
        <f t="shared" si="2"/>
        <v>2.6</v>
      </c>
      <c r="AM11" s="39"/>
      <c r="AN11" s="40"/>
    </row>
    <row r="12" spans="1:40" ht="17.25" customHeight="1">
      <c r="A12" s="49" t="s">
        <v>23</v>
      </c>
      <c r="B12" s="29" t="s">
        <v>12</v>
      </c>
      <c r="C12" s="35" t="s">
        <v>91</v>
      </c>
      <c r="D12" s="36" t="s">
        <v>13</v>
      </c>
      <c r="E12" s="44"/>
      <c r="F12" s="44" t="s">
        <v>24</v>
      </c>
      <c r="G12" s="40"/>
      <c r="H12" s="40"/>
      <c r="I12" s="40"/>
      <c r="J12" s="40"/>
      <c r="K12" s="50">
        <f t="shared" ref="K12:L15" si="17">SUM(G12:J12)</f>
        <v>0</v>
      </c>
      <c r="L12" s="50">
        <f t="shared" si="17"/>
        <v>0</v>
      </c>
      <c r="M12" s="40"/>
      <c r="N12" s="40"/>
      <c r="O12" s="40"/>
      <c r="P12" s="40"/>
      <c r="Q12" s="39">
        <f t="shared" si="5"/>
        <v>0</v>
      </c>
      <c r="R12" s="39">
        <f t="shared" si="6"/>
        <v>0</v>
      </c>
      <c r="S12" s="40"/>
      <c r="T12" s="40"/>
      <c r="U12" s="40"/>
      <c r="V12" s="39">
        <f t="shared" si="7"/>
        <v>0</v>
      </c>
      <c r="W12" s="39">
        <f t="shared" si="8"/>
        <v>0</v>
      </c>
      <c r="X12" s="40"/>
      <c r="Y12" s="40"/>
      <c r="Z12" s="40"/>
      <c r="AA12" s="39">
        <f t="shared" si="9"/>
        <v>0</v>
      </c>
      <c r="AB12" s="39">
        <f t="shared" si="10"/>
        <v>0</v>
      </c>
      <c r="AC12" s="39">
        <f t="shared" si="11"/>
        <v>0</v>
      </c>
      <c r="AD12" s="39">
        <f t="shared" si="12"/>
        <v>0</v>
      </c>
      <c r="AE12" s="40"/>
      <c r="AF12" s="40"/>
      <c r="AG12" s="40"/>
      <c r="AH12" s="40"/>
      <c r="AI12" s="39">
        <f t="shared" si="13"/>
        <v>0</v>
      </c>
      <c r="AJ12" s="39">
        <f t="shared" si="14"/>
        <v>0</v>
      </c>
      <c r="AK12" s="39">
        <f t="shared" si="15"/>
        <v>0</v>
      </c>
      <c r="AL12" s="39">
        <f t="shared" si="2"/>
        <v>0</v>
      </c>
      <c r="AM12" s="39"/>
      <c r="AN12" s="40"/>
    </row>
    <row r="13" spans="1:40" ht="15" customHeight="1">
      <c r="A13" s="49" t="s">
        <v>25</v>
      </c>
      <c r="B13" s="29" t="s">
        <v>12</v>
      </c>
      <c r="C13" s="35" t="s">
        <v>91</v>
      </c>
      <c r="D13" s="36" t="s">
        <v>13</v>
      </c>
      <c r="E13" s="44"/>
      <c r="F13" s="44" t="s">
        <v>26</v>
      </c>
      <c r="G13" s="40"/>
      <c r="H13" s="40"/>
      <c r="I13" s="40"/>
      <c r="J13" s="40"/>
      <c r="K13" s="50">
        <f t="shared" si="17"/>
        <v>0</v>
      </c>
      <c r="L13" s="50">
        <f>K13</f>
        <v>0</v>
      </c>
      <c r="M13" s="40"/>
      <c r="N13" s="40"/>
      <c r="O13" s="40"/>
      <c r="P13" s="40"/>
      <c r="Q13" s="39">
        <f t="shared" si="5"/>
        <v>0</v>
      </c>
      <c r="R13" s="39">
        <f t="shared" si="6"/>
        <v>0</v>
      </c>
      <c r="S13" s="40"/>
      <c r="T13" s="40"/>
      <c r="U13" s="40"/>
      <c r="V13" s="39">
        <f t="shared" si="7"/>
        <v>0</v>
      </c>
      <c r="W13" s="39">
        <f t="shared" si="8"/>
        <v>0</v>
      </c>
      <c r="X13" s="40"/>
      <c r="Y13" s="40"/>
      <c r="Z13" s="40"/>
      <c r="AA13" s="39">
        <f t="shared" si="9"/>
        <v>0</v>
      </c>
      <c r="AB13" s="39">
        <f t="shared" si="10"/>
        <v>0</v>
      </c>
      <c r="AC13" s="39">
        <f t="shared" si="11"/>
        <v>0</v>
      </c>
      <c r="AD13" s="39">
        <f t="shared" si="12"/>
        <v>2.6</v>
      </c>
      <c r="AE13" s="40">
        <v>2.6</v>
      </c>
      <c r="AF13" s="40">
        <v>2.6</v>
      </c>
      <c r="AG13" s="40"/>
      <c r="AH13" s="40"/>
      <c r="AI13" s="39">
        <f t="shared" si="13"/>
        <v>2.6</v>
      </c>
      <c r="AJ13" s="39">
        <f t="shared" si="14"/>
        <v>-2.6</v>
      </c>
      <c r="AK13" s="39">
        <f t="shared" si="15"/>
        <v>2.6</v>
      </c>
      <c r="AL13" s="39">
        <f>AE13+AK13</f>
        <v>5.2</v>
      </c>
      <c r="AM13" s="39"/>
      <c r="AN13" s="40"/>
    </row>
    <row r="14" spans="1:40" ht="17.25" customHeight="1">
      <c r="A14" s="49" t="s">
        <v>27</v>
      </c>
      <c r="B14" s="29" t="s">
        <v>12</v>
      </c>
      <c r="C14" s="35" t="s">
        <v>91</v>
      </c>
      <c r="D14" s="36" t="s">
        <v>13</v>
      </c>
      <c r="E14" s="44"/>
      <c r="F14" s="44" t="s">
        <v>101</v>
      </c>
      <c r="G14" s="40"/>
      <c r="H14" s="40"/>
      <c r="I14" s="40"/>
      <c r="J14" s="40"/>
      <c r="K14" s="50">
        <f t="shared" si="17"/>
        <v>0</v>
      </c>
      <c r="L14" s="50">
        <f t="shared" si="17"/>
        <v>0</v>
      </c>
      <c r="M14" s="40"/>
      <c r="N14" s="40"/>
      <c r="O14" s="40"/>
      <c r="P14" s="40"/>
      <c r="Q14" s="39">
        <f t="shared" si="5"/>
        <v>0</v>
      </c>
      <c r="R14" s="39">
        <f t="shared" si="6"/>
        <v>0</v>
      </c>
      <c r="S14" s="40"/>
      <c r="T14" s="40"/>
      <c r="U14" s="40"/>
      <c r="V14" s="39">
        <f t="shared" si="7"/>
        <v>0</v>
      </c>
      <c r="W14" s="39">
        <f t="shared" si="8"/>
        <v>0</v>
      </c>
      <c r="X14" s="40"/>
      <c r="Y14" s="40"/>
      <c r="Z14" s="40"/>
      <c r="AA14" s="39">
        <f t="shared" si="9"/>
        <v>0</v>
      </c>
      <c r="AB14" s="39">
        <f t="shared" si="10"/>
        <v>0</v>
      </c>
      <c r="AC14" s="39">
        <f t="shared" si="11"/>
        <v>0</v>
      </c>
      <c r="AD14" s="39">
        <f t="shared" si="12"/>
        <v>0</v>
      </c>
      <c r="AE14" s="40"/>
      <c r="AF14" s="40"/>
      <c r="AG14" s="40"/>
      <c r="AH14" s="40"/>
      <c r="AI14" s="39">
        <f t="shared" si="13"/>
        <v>0</v>
      </c>
      <c r="AJ14" s="39">
        <f t="shared" si="14"/>
        <v>0</v>
      </c>
      <c r="AK14" s="39">
        <f t="shared" si="15"/>
        <v>0</v>
      </c>
      <c r="AL14" s="39">
        <f t="shared" ref="AL14:AL22" si="18">AK14+AN14</f>
        <v>0</v>
      </c>
      <c r="AM14" s="39"/>
      <c r="AN14" s="40"/>
    </row>
    <row r="15" spans="1:40" ht="18" customHeight="1">
      <c r="A15" s="49" t="s">
        <v>29</v>
      </c>
      <c r="B15" s="29" t="s">
        <v>12</v>
      </c>
      <c r="C15" s="35" t="s">
        <v>91</v>
      </c>
      <c r="D15" s="36" t="s">
        <v>13</v>
      </c>
      <c r="E15" s="51"/>
      <c r="F15" s="44" t="s">
        <v>28</v>
      </c>
      <c r="G15" s="40"/>
      <c r="H15" s="40"/>
      <c r="I15" s="40"/>
      <c r="J15" s="40"/>
      <c r="K15" s="50">
        <f t="shared" si="17"/>
        <v>0</v>
      </c>
      <c r="L15" s="50">
        <f t="shared" si="17"/>
        <v>0</v>
      </c>
      <c r="M15" s="40"/>
      <c r="N15" s="40"/>
      <c r="O15" s="40"/>
      <c r="P15" s="40"/>
      <c r="Q15" s="39">
        <f t="shared" si="5"/>
        <v>0</v>
      </c>
      <c r="R15" s="39">
        <f t="shared" si="6"/>
        <v>0</v>
      </c>
      <c r="S15" s="40"/>
      <c r="T15" s="40"/>
      <c r="U15" s="40"/>
      <c r="V15" s="39">
        <f t="shared" si="7"/>
        <v>0</v>
      </c>
      <c r="W15" s="39">
        <f t="shared" si="8"/>
        <v>0</v>
      </c>
      <c r="X15" s="40"/>
      <c r="Y15" s="40"/>
      <c r="Z15" s="40"/>
      <c r="AA15" s="39">
        <f t="shared" si="9"/>
        <v>0</v>
      </c>
      <c r="AB15" s="39">
        <f t="shared" si="10"/>
        <v>0</v>
      </c>
      <c r="AC15" s="39">
        <f t="shared" si="11"/>
        <v>0</v>
      </c>
      <c r="AD15" s="39">
        <f t="shared" si="12"/>
        <v>0</v>
      </c>
      <c r="AE15" s="40"/>
      <c r="AF15" s="40"/>
      <c r="AG15" s="40"/>
      <c r="AH15" s="40"/>
      <c r="AI15" s="39">
        <f t="shared" si="13"/>
        <v>0</v>
      </c>
      <c r="AJ15" s="39">
        <f t="shared" si="14"/>
        <v>0</v>
      </c>
      <c r="AK15" s="39">
        <f t="shared" si="15"/>
        <v>0</v>
      </c>
      <c r="AL15" s="39">
        <f t="shared" si="18"/>
        <v>0</v>
      </c>
      <c r="AM15" s="39"/>
      <c r="AN15" s="40"/>
    </row>
    <row r="16" spans="1:40" ht="17.25" customHeight="1">
      <c r="A16" s="52" t="s">
        <v>30</v>
      </c>
      <c r="B16" s="53" t="s">
        <v>12</v>
      </c>
      <c r="C16" s="35" t="s">
        <v>91</v>
      </c>
      <c r="D16" s="36" t="s">
        <v>13</v>
      </c>
      <c r="E16" s="54">
        <v>220</v>
      </c>
      <c r="F16" s="54" t="s">
        <v>31</v>
      </c>
      <c r="G16" s="10">
        <f t="shared" ref="G16:L16" si="19">SUM(G17+G20+G24+G28+G29+G36)</f>
        <v>39</v>
      </c>
      <c r="H16" s="10">
        <f t="shared" si="19"/>
        <v>29</v>
      </c>
      <c r="I16" s="10">
        <f t="shared" si="19"/>
        <v>29</v>
      </c>
      <c r="J16" s="10">
        <f t="shared" si="19"/>
        <v>33</v>
      </c>
      <c r="K16" s="48">
        <f t="shared" si="19"/>
        <v>130</v>
      </c>
      <c r="L16" s="48">
        <f t="shared" si="19"/>
        <v>84</v>
      </c>
      <c r="M16" s="38">
        <f>M17+M20+M24+M28+M29+M36</f>
        <v>0</v>
      </c>
      <c r="N16" s="10">
        <f>SUM(N17+N20+N24+N28+N29+N36)</f>
        <v>0</v>
      </c>
      <c r="O16" s="10">
        <f>SUM(O17+O20+O24+O28+O29+O36)</f>
        <v>10.9</v>
      </c>
      <c r="P16" s="10">
        <f>SUM(P17+P20+P24+P28+P29+P36)</f>
        <v>6.9</v>
      </c>
      <c r="Q16" s="39">
        <f t="shared" si="5"/>
        <v>17.8</v>
      </c>
      <c r="R16" s="39">
        <f t="shared" si="6"/>
        <v>21.2</v>
      </c>
      <c r="S16" s="10">
        <f>SUM(S17+S20+S24+S28+S29+S36)</f>
        <v>5.7999999999999989</v>
      </c>
      <c r="T16" s="10">
        <f>SUM(T17+T20+T24+T28+T29+T36)</f>
        <v>3.2440000000000002</v>
      </c>
      <c r="U16" s="10">
        <f>SUM(U17+U20+U24+U28+U29+U36)</f>
        <v>0.47099999999999997</v>
      </c>
      <c r="V16" s="39">
        <f t="shared" si="7"/>
        <v>9.5149999999999988</v>
      </c>
      <c r="W16" s="39">
        <f t="shared" si="8"/>
        <v>40.685000000000002</v>
      </c>
      <c r="X16" s="10">
        <f>SUM(X17+X20+X24+X28+X29+X36)</f>
        <v>7</v>
      </c>
      <c r="Y16" s="10">
        <f>SUM(Y17+Y20+Y24+Y28+Y29+Y36)</f>
        <v>0</v>
      </c>
      <c r="Z16" s="10">
        <f>SUM(Z17+Z20+Z24+Z28+Z29+Z36)</f>
        <v>15</v>
      </c>
      <c r="AA16" s="39">
        <f t="shared" si="9"/>
        <v>22</v>
      </c>
      <c r="AB16" s="39">
        <f t="shared" si="10"/>
        <v>47.685000000000002</v>
      </c>
      <c r="AC16" s="39">
        <f t="shared" si="11"/>
        <v>49.314999999999998</v>
      </c>
      <c r="AD16" s="39">
        <f t="shared" si="12"/>
        <v>49.314999999999998</v>
      </c>
      <c r="AE16" s="40"/>
      <c r="AF16" s="10">
        <f>SUM(AF17+AF20+AF24+AF28+AF29+AF36)</f>
        <v>7</v>
      </c>
      <c r="AG16" s="10">
        <f>SUM(AG17+AG20+AG24+AG28+AG29+AG36)</f>
        <v>6</v>
      </c>
      <c r="AH16" s="10">
        <f>SUM(AH17+AH20+AH24+AH28+AH29+AH36)</f>
        <v>0</v>
      </c>
      <c r="AI16" s="39">
        <f t="shared" si="13"/>
        <v>13</v>
      </c>
      <c r="AJ16" s="39">
        <f t="shared" si="14"/>
        <v>21.685000000000002</v>
      </c>
      <c r="AK16" s="39">
        <f t="shared" si="15"/>
        <v>62.314999999999998</v>
      </c>
      <c r="AL16" s="39">
        <f t="shared" si="18"/>
        <v>62.314999999999998</v>
      </c>
      <c r="AM16" s="39"/>
      <c r="AN16" s="40"/>
    </row>
    <row r="17" spans="1:40" ht="17.25" customHeight="1">
      <c r="A17" s="47" t="s">
        <v>32</v>
      </c>
      <c r="B17" s="29" t="s">
        <v>12</v>
      </c>
      <c r="C17" s="35" t="s">
        <v>91</v>
      </c>
      <c r="D17" s="36" t="s">
        <v>13</v>
      </c>
      <c r="E17" s="44">
        <v>221</v>
      </c>
      <c r="F17" s="44" t="s">
        <v>33</v>
      </c>
      <c r="G17" s="9">
        <f>G18+G19</f>
        <v>8</v>
      </c>
      <c r="H17" s="9">
        <f t="shared" ref="H17:J17" si="20">H18+H19</f>
        <v>8</v>
      </c>
      <c r="I17" s="9">
        <f t="shared" si="20"/>
        <v>8</v>
      </c>
      <c r="J17" s="9">
        <f t="shared" si="20"/>
        <v>8</v>
      </c>
      <c r="K17" s="48">
        <f>SUM(G17:J17)</f>
        <v>32</v>
      </c>
      <c r="L17" s="48">
        <v>32</v>
      </c>
      <c r="M17" s="40">
        <f>M18</f>
        <v>0</v>
      </c>
      <c r="N17" s="9">
        <f>N18+N19</f>
        <v>0</v>
      </c>
      <c r="O17" s="9">
        <f t="shared" ref="O17:P17" si="21">O18+O19</f>
        <v>9.9</v>
      </c>
      <c r="P17" s="9">
        <f t="shared" si="21"/>
        <v>3</v>
      </c>
      <c r="Q17" s="39">
        <f t="shared" si="5"/>
        <v>12.9</v>
      </c>
      <c r="R17" s="39">
        <f t="shared" si="6"/>
        <v>-4.9000000000000004</v>
      </c>
      <c r="S17" s="9">
        <f>S18+S19</f>
        <v>0.1</v>
      </c>
      <c r="T17" s="9">
        <f t="shared" ref="T17" si="22">T18+T19</f>
        <v>0</v>
      </c>
      <c r="U17" s="9">
        <f t="shared" ref="U17" si="23">U18+U19</f>
        <v>0.47099999999999997</v>
      </c>
      <c r="V17" s="39">
        <f t="shared" si="7"/>
        <v>0.57099999999999995</v>
      </c>
      <c r="W17" s="39">
        <f t="shared" si="8"/>
        <v>2.5289999999999999</v>
      </c>
      <c r="X17" s="9">
        <f>X18+X19</f>
        <v>7</v>
      </c>
      <c r="Y17" s="9">
        <f t="shared" ref="Y17" si="24">Y18+Y19</f>
        <v>0</v>
      </c>
      <c r="Z17" s="9">
        <f t="shared" ref="Z17" si="25">Z18+Z19</f>
        <v>3.1</v>
      </c>
      <c r="AA17" s="39">
        <f t="shared" si="9"/>
        <v>10.1</v>
      </c>
      <c r="AB17" s="39">
        <f t="shared" si="10"/>
        <v>0.42900000000000027</v>
      </c>
      <c r="AC17" s="39">
        <f t="shared" si="11"/>
        <v>23.570999999999998</v>
      </c>
      <c r="AD17" s="39">
        <f t="shared" si="12"/>
        <v>23.570999999999998</v>
      </c>
      <c r="AE17" s="40"/>
      <c r="AF17" s="9">
        <f>AF18+AF19</f>
        <v>0.5</v>
      </c>
      <c r="AG17" s="9">
        <f t="shared" ref="AG17" si="26">AG18+AG19</f>
        <v>0</v>
      </c>
      <c r="AH17" s="9">
        <f t="shared" ref="AH17" si="27">AH18+AH19</f>
        <v>0</v>
      </c>
      <c r="AI17" s="39">
        <f t="shared" si="13"/>
        <v>0.5</v>
      </c>
      <c r="AJ17" s="39">
        <f t="shared" si="14"/>
        <v>7.929000000000002</v>
      </c>
      <c r="AK17" s="39">
        <f t="shared" si="15"/>
        <v>24.070999999999998</v>
      </c>
      <c r="AL17" s="39">
        <f t="shared" si="18"/>
        <v>33.070999999999998</v>
      </c>
      <c r="AM17" s="39">
        <v>1</v>
      </c>
      <c r="AN17" s="65">
        <f>AN18+AN19</f>
        <v>9</v>
      </c>
    </row>
    <row r="18" spans="1:40" ht="27" customHeight="1">
      <c r="A18" s="49" t="s">
        <v>146</v>
      </c>
      <c r="B18" s="29" t="s">
        <v>12</v>
      </c>
      <c r="C18" s="35" t="s">
        <v>91</v>
      </c>
      <c r="D18" s="36" t="s">
        <v>13</v>
      </c>
      <c r="E18" s="44"/>
      <c r="F18" s="44" t="s">
        <v>107</v>
      </c>
      <c r="G18" s="9">
        <v>8</v>
      </c>
      <c r="H18" s="9">
        <v>8</v>
      </c>
      <c r="I18" s="9">
        <v>8</v>
      </c>
      <c r="J18" s="9">
        <v>8</v>
      </c>
      <c r="K18" s="48">
        <f>SUM(G18:J18)</f>
        <v>32</v>
      </c>
      <c r="L18" s="48">
        <f>K18</f>
        <v>32</v>
      </c>
      <c r="M18" s="40"/>
      <c r="N18" s="9"/>
      <c r="O18" s="9">
        <v>9.9</v>
      </c>
      <c r="P18" s="9">
        <v>3</v>
      </c>
      <c r="Q18" s="39">
        <f t="shared" si="5"/>
        <v>12.9</v>
      </c>
      <c r="R18" s="39">
        <f>G18-Q18</f>
        <v>-4.9000000000000004</v>
      </c>
      <c r="S18" s="9">
        <v>0.1</v>
      </c>
      <c r="T18" s="9"/>
      <c r="U18" s="9">
        <v>0.47099999999999997</v>
      </c>
      <c r="V18" s="39">
        <f t="shared" si="7"/>
        <v>0.57099999999999995</v>
      </c>
      <c r="W18" s="39">
        <f t="shared" si="8"/>
        <v>2.5289999999999999</v>
      </c>
      <c r="X18" s="9">
        <v>7</v>
      </c>
      <c r="Y18" s="9"/>
      <c r="Z18" s="9">
        <v>3.1</v>
      </c>
      <c r="AA18" s="39">
        <f t="shared" si="9"/>
        <v>10.1</v>
      </c>
      <c r="AB18" s="39">
        <f t="shared" si="10"/>
        <v>0.42900000000000027</v>
      </c>
      <c r="AC18" s="39">
        <f t="shared" si="11"/>
        <v>23.570999999999998</v>
      </c>
      <c r="AD18" s="39">
        <f t="shared" si="12"/>
        <v>23.570999999999998</v>
      </c>
      <c r="AE18" s="40"/>
      <c r="AF18" s="9">
        <v>0.5</v>
      </c>
      <c r="AG18" s="9"/>
      <c r="AH18" s="9"/>
      <c r="AI18" s="39">
        <f t="shared" si="13"/>
        <v>0.5</v>
      </c>
      <c r="AJ18" s="39">
        <f t="shared" si="14"/>
        <v>7.929000000000002</v>
      </c>
      <c r="AK18" s="39">
        <f t="shared" si="15"/>
        <v>24.070999999999998</v>
      </c>
      <c r="AL18" s="39">
        <f t="shared" si="18"/>
        <v>26.570999999999998</v>
      </c>
      <c r="AM18" s="39">
        <f>L18-AL18</f>
        <v>5.429000000000002</v>
      </c>
      <c r="AN18" s="63">
        <v>2.5</v>
      </c>
    </row>
    <row r="19" spans="1:40" ht="20.25" customHeight="1">
      <c r="A19" s="49" t="s">
        <v>148</v>
      </c>
      <c r="B19" s="29" t="s">
        <v>12</v>
      </c>
      <c r="C19" s="35" t="s">
        <v>91</v>
      </c>
      <c r="D19" s="36" t="s">
        <v>13</v>
      </c>
      <c r="E19" s="44"/>
      <c r="F19" s="44" t="s">
        <v>147</v>
      </c>
      <c r="G19" s="9"/>
      <c r="H19" s="9"/>
      <c r="I19" s="9"/>
      <c r="J19" s="9"/>
      <c r="K19" s="48">
        <f>SUM(G19:J19)</f>
        <v>0</v>
      </c>
      <c r="L19" s="48">
        <f>SUM(H19:K19)</f>
        <v>0</v>
      </c>
      <c r="M19" s="40"/>
      <c r="N19" s="9"/>
      <c r="O19" s="9"/>
      <c r="P19" s="9"/>
      <c r="Q19" s="39">
        <f t="shared" si="5"/>
        <v>0</v>
      </c>
      <c r="R19" s="39">
        <f t="shared" si="6"/>
        <v>0</v>
      </c>
      <c r="S19" s="9"/>
      <c r="T19" s="9"/>
      <c r="U19" s="9"/>
      <c r="V19" s="39">
        <f t="shared" si="7"/>
        <v>0</v>
      </c>
      <c r="W19" s="39">
        <f t="shared" si="8"/>
        <v>0</v>
      </c>
      <c r="X19" s="9"/>
      <c r="Y19" s="9"/>
      <c r="Z19" s="9"/>
      <c r="AA19" s="39">
        <f t="shared" si="9"/>
        <v>0</v>
      </c>
      <c r="AB19" s="39">
        <f t="shared" si="10"/>
        <v>0</v>
      </c>
      <c r="AC19" s="39">
        <f t="shared" si="11"/>
        <v>0</v>
      </c>
      <c r="AD19" s="39">
        <f t="shared" si="12"/>
        <v>0</v>
      </c>
      <c r="AE19" s="40"/>
      <c r="AF19" s="9">
        <v>0</v>
      </c>
      <c r="AG19" s="9"/>
      <c r="AH19" s="9"/>
      <c r="AI19" s="39">
        <f t="shared" si="13"/>
        <v>0</v>
      </c>
      <c r="AJ19" s="39">
        <f t="shared" si="14"/>
        <v>0</v>
      </c>
      <c r="AK19" s="39">
        <f t="shared" si="15"/>
        <v>0</v>
      </c>
      <c r="AL19" s="39">
        <f t="shared" si="18"/>
        <v>6.5</v>
      </c>
      <c r="AM19" s="39"/>
      <c r="AN19" s="63">
        <v>6.5</v>
      </c>
    </row>
    <row r="20" spans="1:40" ht="21" customHeight="1">
      <c r="A20" s="47" t="s">
        <v>34</v>
      </c>
      <c r="B20" s="29" t="s">
        <v>12</v>
      </c>
      <c r="C20" s="35" t="s">
        <v>91</v>
      </c>
      <c r="D20" s="36" t="s">
        <v>13</v>
      </c>
      <c r="E20" s="44">
        <v>222</v>
      </c>
      <c r="F20" s="44" t="s">
        <v>35</v>
      </c>
      <c r="G20" s="9">
        <f>G21+G22+G23</f>
        <v>0</v>
      </c>
      <c r="H20" s="9">
        <f t="shared" ref="H20:J20" si="28">H21+H22+H23</f>
        <v>0</v>
      </c>
      <c r="I20" s="9">
        <f t="shared" si="28"/>
        <v>0</v>
      </c>
      <c r="J20" s="9">
        <f t="shared" si="28"/>
        <v>0</v>
      </c>
      <c r="K20" s="48">
        <f>SUM(G20:J20)</f>
        <v>0</v>
      </c>
      <c r="L20" s="9">
        <f t="shared" ref="L20" si="29">L21+L22+L23</f>
        <v>0</v>
      </c>
      <c r="M20" s="40">
        <f>M21</f>
        <v>0</v>
      </c>
      <c r="N20" s="9">
        <f>N21+N22+N23</f>
        <v>0</v>
      </c>
      <c r="O20" s="9">
        <f t="shared" ref="O20" si="30">O21+O22+O23</f>
        <v>0</v>
      </c>
      <c r="P20" s="9">
        <f t="shared" ref="P20" si="31">P21+P22+P23</f>
        <v>0</v>
      </c>
      <c r="Q20" s="39">
        <f>N20+O20+P20</f>
        <v>0</v>
      </c>
      <c r="R20" s="39">
        <f t="shared" si="6"/>
        <v>0</v>
      </c>
      <c r="S20" s="9">
        <f>S21+S22+S23</f>
        <v>0</v>
      </c>
      <c r="T20" s="9">
        <f t="shared" ref="T20" si="32">T21+T22+T23</f>
        <v>0</v>
      </c>
      <c r="U20" s="9">
        <f t="shared" ref="U20" si="33">U21+U22+U23</f>
        <v>0</v>
      </c>
      <c r="V20" s="39">
        <f>S20+T20+U20</f>
        <v>0</v>
      </c>
      <c r="W20" s="39">
        <f t="shared" si="8"/>
        <v>0</v>
      </c>
      <c r="X20" s="9">
        <f>X21+X22+X23</f>
        <v>0</v>
      </c>
      <c r="Y20" s="9">
        <f t="shared" ref="Y20" si="34">Y21+Y22+Y23</f>
        <v>0</v>
      </c>
      <c r="Z20" s="9">
        <f t="shared" ref="Z20" si="35">Z21+Z22+Z23</f>
        <v>0</v>
      </c>
      <c r="AA20" s="39">
        <f>X20+Y20+Z20</f>
        <v>0</v>
      </c>
      <c r="AB20" s="39">
        <f t="shared" si="10"/>
        <v>0</v>
      </c>
      <c r="AC20" s="39">
        <f t="shared" si="11"/>
        <v>0</v>
      </c>
      <c r="AD20" s="39">
        <f t="shared" si="12"/>
        <v>0</v>
      </c>
      <c r="AE20" s="40"/>
      <c r="AF20" s="9">
        <f>AF21+AF22+AF23</f>
        <v>2.8</v>
      </c>
      <c r="AG20" s="9">
        <f t="shared" ref="AG20" si="36">AG21+AG22+AG23</f>
        <v>0</v>
      </c>
      <c r="AH20" s="9">
        <f t="shared" ref="AH20" si="37">AH21+AH22+AH23</f>
        <v>0</v>
      </c>
      <c r="AI20" s="39">
        <f>AF20+AG20+AH20</f>
        <v>2.8</v>
      </c>
      <c r="AJ20" s="39">
        <f t="shared" si="14"/>
        <v>-2.8</v>
      </c>
      <c r="AK20" s="39">
        <f t="shared" si="15"/>
        <v>2.8</v>
      </c>
      <c r="AL20" s="39">
        <f t="shared" si="18"/>
        <v>2.8</v>
      </c>
      <c r="AM20" s="39"/>
      <c r="AN20" s="40"/>
    </row>
    <row r="21" spans="1:40" ht="22.5" customHeight="1">
      <c r="A21" s="49" t="s">
        <v>143</v>
      </c>
      <c r="B21" s="29" t="s">
        <v>12</v>
      </c>
      <c r="C21" s="35" t="s">
        <v>91</v>
      </c>
      <c r="D21" s="36" t="s">
        <v>13</v>
      </c>
      <c r="E21" s="44"/>
      <c r="F21" s="44" t="s">
        <v>100</v>
      </c>
      <c r="G21" s="11"/>
      <c r="H21" s="11"/>
      <c r="I21" s="11"/>
      <c r="J21" s="11"/>
      <c r="K21" s="48">
        <f>SUM(G21:J21)</f>
        <v>0</v>
      </c>
      <c r="L21" s="48">
        <f>SUM(H21:K21)</f>
        <v>0</v>
      </c>
      <c r="M21" s="40"/>
      <c r="N21" s="9"/>
      <c r="O21" s="9"/>
      <c r="P21" s="9"/>
      <c r="Q21" s="39">
        <f t="shared" ref="Q21:Q24" si="38">N21+O21+P21</f>
        <v>0</v>
      </c>
      <c r="R21" s="39">
        <f t="shared" si="6"/>
        <v>0</v>
      </c>
      <c r="S21" s="9"/>
      <c r="T21" s="9"/>
      <c r="U21" s="9"/>
      <c r="V21" s="39">
        <f t="shared" ref="V21:V75" si="39">S21+T21+U21</f>
        <v>0</v>
      </c>
      <c r="W21" s="39">
        <f t="shared" si="8"/>
        <v>0</v>
      </c>
      <c r="X21" s="9"/>
      <c r="Y21" s="9"/>
      <c r="Z21" s="9"/>
      <c r="AA21" s="39">
        <f t="shared" ref="AA21:AA75" si="40">X21+Y21+Z21</f>
        <v>0</v>
      </c>
      <c r="AB21" s="39">
        <f t="shared" si="10"/>
        <v>0</v>
      </c>
      <c r="AC21" s="39">
        <f t="shared" si="11"/>
        <v>0</v>
      </c>
      <c r="AD21" s="39">
        <f t="shared" si="12"/>
        <v>0</v>
      </c>
      <c r="AE21" s="40"/>
      <c r="AF21" s="9"/>
      <c r="AG21" s="9"/>
      <c r="AH21" s="9"/>
      <c r="AI21" s="39">
        <f t="shared" ref="AI21:AI75" si="41">AF21+AG21+AH21</f>
        <v>0</v>
      </c>
      <c r="AJ21" s="39">
        <f t="shared" si="14"/>
        <v>0</v>
      </c>
      <c r="AK21" s="39">
        <f t="shared" si="15"/>
        <v>0</v>
      </c>
      <c r="AL21" s="39">
        <f t="shared" si="18"/>
        <v>0</v>
      </c>
      <c r="AM21" s="39"/>
      <c r="AN21" s="40"/>
    </row>
    <row r="22" spans="1:40" ht="33.75" customHeight="1">
      <c r="A22" s="49" t="s">
        <v>144</v>
      </c>
      <c r="B22" s="29" t="s">
        <v>12</v>
      </c>
      <c r="C22" s="35" t="s">
        <v>91</v>
      </c>
      <c r="D22" s="36" t="s">
        <v>13</v>
      </c>
      <c r="E22" s="44"/>
      <c r="F22" s="44" t="s">
        <v>105</v>
      </c>
      <c r="G22" s="9"/>
      <c r="H22" s="9"/>
      <c r="I22" s="9"/>
      <c r="J22" s="9"/>
      <c r="K22" s="48">
        <f t="shared" ref="K22:L23" si="42">SUM(G22:J22)</f>
        <v>0</v>
      </c>
      <c r="L22" s="48">
        <f t="shared" si="42"/>
        <v>0</v>
      </c>
      <c r="M22" s="40"/>
      <c r="N22" s="9"/>
      <c r="O22" s="9"/>
      <c r="P22" s="9"/>
      <c r="Q22" s="39">
        <f t="shared" si="38"/>
        <v>0</v>
      </c>
      <c r="R22" s="39">
        <f t="shared" si="6"/>
        <v>0</v>
      </c>
      <c r="S22" s="9"/>
      <c r="T22" s="9"/>
      <c r="U22" s="9"/>
      <c r="V22" s="39">
        <f t="shared" si="39"/>
        <v>0</v>
      </c>
      <c r="W22" s="39">
        <f t="shared" si="8"/>
        <v>0</v>
      </c>
      <c r="X22" s="9"/>
      <c r="Y22" s="9"/>
      <c r="Z22" s="9"/>
      <c r="AA22" s="39">
        <f t="shared" si="40"/>
        <v>0</v>
      </c>
      <c r="AB22" s="39">
        <f t="shared" si="10"/>
        <v>0</v>
      </c>
      <c r="AC22" s="39">
        <f t="shared" si="11"/>
        <v>0</v>
      </c>
      <c r="AD22" s="39">
        <f t="shared" si="12"/>
        <v>0</v>
      </c>
      <c r="AE22" s="40"/>
      <c r="AF22" s="9"/>
      <c r="AG22" s="9"/>
      <c r="AH22" s="9"/>
      <c r="AI22" s="39">
        <f t="shared" si="41"/>
        <v>0</v>
      </c>
      <c r="AJ22" s="39">
        <f t="shared" si="14"/>
        <v>0</v>
      </c>
      <c r="AK22" s="39">
        <f t="shared" si="15"/>
        <v>0</v>
      </c>
      <c r="AL22" s="39">
        <f t="shared" si="18"/>
        <v>0</v>
      </c>
      <c r="AM22" s="39"/>
      <c r="AN22" s="40"/>
    </row>
    <row r="23" spans="1:40" ht="30.75" customHeight="1">
      <c r="A23" s="49" t="s">
        <v>145</v>
      </c>
      <c r="B23" s="29" t="s">
        <v>12</v>
      </c>
      <c r="C23" s="35" t="s">
        <v>91</v>
      </c>
      <c r="D23" s="36" t="s">
        <v>13</v>
      </c>
      <c r="E23" s="44"/>
      <c r="F23" s="44" t="s">
        <v>106</v>
      </c>
      <c r="G23" s="11"/>
      <c r="H23" s="11"/>
      <c r="I23" s="11"/>
      <c r="J23" s="11"/>
      <c r="K23" s="48">
        <f t="shared" si="42"/>
        <v>0</v>
      </c>
      <c r="L23" s="48">
        <f>K23</f>
        <v>0</v>
      </c>
      <c r="M23" s="40"/>
      <c r="N23" s="9"/>
      <c r="O23" s="9"/>
      <c r="P23" s="9"/>
      <c r="Q23" s="39">
        <f t="shared" si="38"/>
        <v>0</v>
      </c>
      <c r="R23" s="39">
        <f t="shared" si="6"/>
        <v>0</v>
      </c>
      <c r="S23" s="9"/>
      <c r="T23" s="9"/>
      <c r="U23" s="9"/>
      <c r="V23" s="39">
        <f t="shared" si="39"/>
        <v>0</v>
      </c>
      <c r="W23" s="39">
        <f t="shared" si="8"/>
        <v>0</v>
      </c>
      <c r="X23" s="9"/>
      <c r="Y23" s="9"/>
      <c r="Z23" s="9"/>
      <c r="AA23" s="39">
        <f t="shared" si="40"/>
        <v>0</v>
      </c>
      <c r="AB23" s="39">
        <f t="shared" si="10"/>
        <v>0</v>
      </c>
      <c r="AC23" s="39">
        <f t="shared" si="11"/>
        <v>0</v>
      </c>
      <c r="AD23" s="39">
        <f t="shared" si="12"/>
        <v>2.8</v>
      </c>
      <c r="AE23" s="40">
        <v>2.8</v>
      </c>
      <c r="AF23" s="9">
        <v>2.8</v>
      </c>
      <c r="AG23" s="9"/>
      <c r="AH23" s="9"/>
      <c r="AI23" s="39">
        <f t="shared" si="41"/>
        <v>2.8</v>
      </c>
      <c r="AJ23" s="39">
        <f t="shared" si="14"/>
        <v>-2.8</v>
      </c>
      <c r="AK23" s="39">
        <f t="shared" si="15"/>
        <v>2.8</v>
      </c>
      <c r="AL23" s="39">
        <f>AE23+AJ23</f>
        <v>0</v>
      </c>
      <c r="AM23" s="39"/>
      <c r="AN23" s="40"/>
    </row>
    <row r="24" spans="1:40" ht="19.5" customHeight="1">
      <c r="A24" s="47" t="s">
        <v>36</v>
      </c>
      <c r="B24" s="29" t="s">
        <v>12</v>
      </c>
      <c r="C24" s="35" t="s">
        <v>91</v>
      </c>
      <c r="D24" s="36" t="s">
        <v>13</v>
      </c>
      <c r="E24" s="44">
        <v>223</v>
      </c>
      <c r="F24" s="44" t="s">
        <v>37</v>
      </c>
      <c r="G24" s="9">
        <f t="shared" ref="G24:P24" si="43">G25+G26+G27</f>
        <v>25</v>
      </c>
      <c r="H24" s="9">
        <f t="shared" si="43"/>
        <v>21</v>
      </c>
      <c r="I24" s="9">
        <f t="shared" si="43"/>
        <v>21</v>
      </c>
      <c r="J24" s="9">
        <f t="shared" si="43"/>
        <v>25</v>
      </c>
      <c r="K24" s="48">
        <f t="shared" si="43"/>
        <v>92</v>
      </c>
      <c r="L24" s="48">
        <f t="shared" ref="L24" si="44">L25+L26+L27</f>
        <v>46</v>
      </c>
      <c r="M24" s="38">
        <f t="shared" si="43"/>
        <v>0</v>
      </c>
      <c r="N24" s="9">
        <f t="shared" si="43"/>
        <v>0</v>
      </c>
      <c r="O24" s="9">
        <f t="shared" si="43"/>
        <v>0</v>
      </c>
      <c r="P24" s="9">
        <f t="shared" si="43"/>
        <v>0</v>
      </c>
      <c r="Q24" s="39">
        <f t="shared" si="38"/>
        <v>0</v>
      </c>
      <c r="R24" s="39">
        <f t="shared" si="6"/>
        <v>25</v>
      </c>
      <c r="S24" s="9">
        <f>S25+S26+S27</f>
        <v>0</v>
      </c>
      <c r="T24" s="9">
        <f>T25+T26+T27</f>
        <v>0</v>
      </c>
      <c r="U24" s="9">
        <f>U25+U26+U27</f>
        <v>0</v>
      </c>
      <c r="V24" s="39">
        <f t="shared" si="39"/>
        <v>0</v>
      </c>
      <c r="W24" s="39">
        <f t="shared" si="8"/>
        <v>46</v>
      </c>
      <c r="X24" s="9">
        <f>X25+X26+X27</f>
        <v>0</v>
      </c>
      <c r="Y24" s="9">
        <f>Y25+Y26+Y27</f>
        <v>0</v>
      </c>
      <c r="Z24" s="9">
        <f>Z25+Z26+Z27</f>
        <v>0</v>
      </c>
      <c r="AA24" s="39">
        <f t="shared" si="40"/>
        <v>0</v>
      </c>
      <c r="AB24" s="39">
        <f t="shared" si="10"/>
        <v>67</v>
      </c>
      <c r="AC24" s="39">
        <f t="shared" si="11"/>
        <v>0</v>
      </c>
      <c r="AD24" s="39">
        <f t="shared" si="12"/>
        <v>0</v>
      </c>
      <c r="AE24" s="40"/>
      <c r="AF24" s="9">
        <f>AF25+AF26+AF27</f>
        <v>0</v>
      </c>
      <c r="AG24" s="9">
        <f>AG25+AG26+AG27</f>
        <v>0</v>
      </c>
      <c r="AH24" s="9">
        <f>AH25+AH26+AH27</f>
        <v>0</v>
      </c>
      <c r="AI24" s="39">
        <f t="shared" si="41"/>
        <v>0</v>
      </c>
      <c r="AJ24" s="39">
        <f t="shared" si="14"/>
        <v>46</v>
      </c>
      <c r="AK24" s="39">
        <f t="shared" si="15"/>
        <v>0</v>
      </c>
      <c r="AL24" s="39">
        <f t="shared" ref="AL24:AL32" si="45">AK24+AN24</f>
        <v>0</v>
      </c>
      <c r="AM24" s="39"/>
      <c r="AN24" s="40"/>
    </row>
    <row r="25" spans="1:40" ht="18.75" customHeight="1">
      <c r="A25" s="49" t="s">
        <v>38</v>
      </c>
      <c r="B25" s="29" t="s">
        <v>12</v>
      </c>
      <c r="C25" s="35" t="s">
        <v>91</v>
      </c>
      <c r="D25" s="36" t="s">
        <v>13</v>
      </c>
      <c r="E25" s="51"/>
      <c r="F25" s="44" t="s">
        <v>39</v>
      </c>
      <c r="G25" s="40"/>
      <c r="H25" s="40"/>
      <c r="I25" s="40"/>
      <c r="J25" s="40"/>
      <c r="K25" s="50">
        <f>SUM(G25:J25)</f>
        <v>0</v>
      </c>
      <c r="L25" s="50">
        <f>SUM(H25:K25)</f>
        <v>0</v>
      </c>
      <c r="M25" s="40"/>
      <c r="N25" s="40"/>
      <c r="O25" s="40"/>
      <c r="P25" s="40"/>
      <c r="Q25" s="39">
        <f t="shared" si="5"/>
        <v>0</v>
      </c>
      <c r="R25" s="39">
        <f t="shared" si="6"/>
        <v>0</v>
      </c>
      <c r="S25" s="40"/>
      <c r="T25" s="40"/>
      <c r="U25" s="40"/>
      <c r="V25" s="39">
        <f t="shared" si="39"/>
        <v>0</v>
      </c>
      <c r="W25" s="39">
        <f t="shared" si="8"/>
        <v>0</v>
      </c>
      <c r="X25" s="40"/>
      <c r="Y25" s="40"/>
      <c r="Z25" s="40"/>
      <c r="AA25" s="39">
        <f t="shared" si="40"/>
        <v>0</v>
      </c>
      <c r="AB25" s="39">
        <f t="shared" si="10"/>
        <v>0</v>
      </c>
      <c r="AC25" s="39">
        <f t="shared" si="11"/>
        <v>0</v>
      </c>
      <c r="AD25" s="39">
        <f t="shared" si="12"/>
        <v>0</v>
      </c>
      <c r="AE25" s="40"/>
      <c r="AF25" s="40"/>
      <c r="AG25" s="40"/>
      <c r="AH25" s="40"/>
      <c r="AI25" s="39">
        <f t="shared" si="41"/>
        <v>0</v>
      </c>
      <c r="AJ25" s="39">
        <f t="shared" si="14"/>
        <v>0</v>
      </c>
      <c r="AK25" s="39">
        <f t="shared" si="15"/>
        <v>0</v>
      </c>
      <c r="AL25" s="39">
        <f t="shared" si="45"/>
        <v>0</v>
      </c>
      <c r="AM25" s="39"/>
      <c r="AN25" s="40"/>
    </row>
    <row r="26" spans="1:40" ht="17.25" customHeight="1">
      <c r="A26" s="49" t="s">
        <v>40</v>
      </c>
      <c r="B26" s="29" t="s">
        <v>12</v>
      </c>
      <c r="C26" s="35" t="s">
        <v>91</v>
      </c>
      <c r="D26" s="36" t="s">
        <v>13</v>
      </c>
      <c r="E26" s="51"/>
      <c r="F26" s="44" t="s">
        <v>43</v>
      </c>
      <c r="G26" s="40">
        <v>25</v>
      </c>
      <c r="H26" s="40">
        <v>21</v>
      </c>
      <c r="I26" s="40">
        <v>21</v>
      </c>
      <c r="J26" s="40">
        <v>25</v>
      </c>
      <c r="K26" s="40">
        <f>SUM(G26:J26)</f>
        <v>92</v>
      </c>
      <c r="L26" s="50">
        <f>K26-46</f>
        <v>46</v>
      </c>
      <c r="M26" s="40"/>
      <c r="N26" s="40"/>
      <c r="O26" s="40"/>
      <c r="P26" s="40"/>
      <c r="Q26" s="39">
        <f t="shared" si="5"/>
        <v>0</v>
      </c>
      <c r="R26" s="39">
        <f t="shared" si="6"/>
        <v>25</v>
      </c>
      <c r="S26" s="40"/>
      <c r="T26" s="40"/>
      <c r="U26" s="40"/>
      <c r="V26" s="39">
        <f t="shared" si="39"/>
        <v>0</v>
      </c>
      <c r="W26" s="39">
        <f t="shared" si="8"/>
        <v>46</v>
      </c>
      <c r="X26" s="40"/>
      <c r="Y26" s="40"/>
      <c r="Z26" s="40"/>
      <c r="AA26" s="39">
        <f t="shared" si="40"/>
        <v>0</v>
      </c>
      <c r="AB26" s="39">
        <f t="shared" si="10"/>
        <v>67</v>
      </c>
      <c r="AC26" s="39">
        <f t="shared" si="11"/>
        <v>0</v>
      </c>
      <c r="AD26" s="39">
        <f t="shared" si="12"/>
        <v>0</v>
      </c>
      <c r="AE26" s="40"/>
      <c r="AF26" s="40"/>
      <c r="AG26" s="40"/>
      <c r="AH26" s="40"/>
      <c r="AI26" s="39">
        <f t="shared" si="41"/>
        <v>0</v>
      </c>
      <c r="AJ26" s="39">
        <f t="shared" si="14"/>
        <v>46</v>
      </c>
      <c r="AK26" s="39">
        <f t="shared" si="15"/>
        <v>0</v>
      </c>
      <c r="AL26" s="39">
        <f t="shared" si="45"/>
        <v>0</v>
      </c>
      <c r="AM26" s="39"/>
      <c r="AN26" s="40"/>
    </row>
    <row r="27" spans="1:40" ht="16.5" customHeight="1">
      <c r="A27" s="49" t="s">
        <v>42</v>
      </c>
      <c r="B27" s="29" t="s">
        <v>12</v>
      </c>
      <c r="C27" s="35" t="s">
        <v>91</v>
      </c>
      <c r="D27" s="36" t="s">
        <v>13</v>
      </c>
      <c r="E27" s="51"/>
      <c r="F27" s="44" t="s">
        <v>41</v>
      </c>
      <c r="G27" s="40"/>
      <c r="H27" s="40"/>
      <c r="I27" s="40"/>
      <c r="J27" s="40"/>
      <c r="K27" s="50">
        <f>SUM(G27:J27)</f>
        <v>0</v>
      </c>
      <c r="L27" s="50">
        <f>SUM(H27:K27)</f>
        <v>0</v>
      </c>
      <c r="M27" s="40"/>
      <c r="N27" s="11"/>
      <c r="O27" s="11"/>
      <c r="P27" s="11"/>
      <c r="Q27" s="39">
        <f t="shared" si="5"/>
        <v>0</v>
      </c>
      <c r="R27" s="39">
        <f t="shared" si="6"/>
        <v>0</v>
      </c>
      <c r="S27" s="11"/>
      <c r="T27" s="11"/>
      <c r="U27" s="11"/>
      <c r="V27" s="39">
        <f t="shared" si="39"/>
        <v>0</v>
      </c>
      <c r="W27" s="39">
        <f t="shared" si="8"/>
        <v>0</v>
      </c>
      <c r="X27" s="11"/>
      <c r="Y27" s="11"/>
      <c r="Z27" s="11"/>
      <c r="AA27" s="39">
        <f t="shared" si="40"/>
        <v>0</v>
      </c>
      <c r="AB27" s="39">
        <f t="shared" si="10"/>
        <v>0</v>
      </c>
      <c r="AC27" s="39">
        <f t="shared" si="11"/>
        <v>0</v>
      </c>
      <c r="AD27" s="39">
        <f t="shared" si="12"/>
        <v>0</v>
      </c>
      <c r="AE27" s="40"/>
      <c r="AF27" s="11"/>
      <c r="AG27" s="11"/>
      <c r="AH27" s="11"/>
      <c r="AI27" s="39">
        <f t="shared" si="41"/>
        <v>0</v>
      </c>
      <c r="AJ27" s="39">
        <f t="shared" si="14"/>
        <v>0</v>
      </c>
      <c r="AK27" s="39">
        <f t="shared" si="15"/>
        <v>0</v>
      </c>
      <c r="AL27" s="39">
        <f t="shared" si="45"/>
        <v>0</v>
      </c>
      <c r="AM27" s="39"/>
      <c r="AN27" s="40"/>
    </row>
    <row r="28" spans="1:40" ht="25.5" customHeight="1">
      <c r="A28" s="47" t="s">
        <v>44</v>
      </c>
      <c r="B28" s="29" t="s">
        <v>12</v>
      </c>
      <c r="C28" s="35" t="s">
        <v>91</v>
      </c>
      <c r="D28" s="36" t="s">
        <v>13</v>
      </c>
      <c r="E28" s="44">
        <v>224</v>
      </c>
      <c r="F28" s="44" t="s">
        <v>108</v>
      </c>
      <c r="G28" s="9">
        <v>0</v>
      </c>
      <c r="H28" s="9">
        <v>0</v>
      </c>
      <c r="I28" s="9">
        <v>0</v>
      </c>
      <c r="J28" s="9">
        <v>0</v>
      </c>
      <c r="K28" s="48">
        <f>SUM(G28:J28)</f>
        <v>0</v>
      </c>
      <c r="L28" s="48">
        <f>SUM(H28:K28)</f>
        <v>0</v>
      </c>
      <c r="M28" s="40"/>
      <c r="N28" s="9">
        <v>0</v>
      </c>
      <c r="O28" s="9">
        <v>0</v>
      </c>
      <c r="P28" s="9">
        <v>0</v>
      </c>
      <c r="Q28" s="39">
        <f t="shared" si="5"/>
        <v>0</v>
      </c>
      <c r="R28" s="39">
        <f t="shared" si="6"/>
        <v>0</v>
      </c>
      <c r="S28" s="9">
        <v>0</v>
      </c>
      <c r="T28" s="9">
        <v>0</v>
      </c>
      <c r="U28" s="9">
        <v>0</v>
      </c>
      <c r="V28" s="39">
        <f t="shared" si="39"/>
        <v>0</v>
      </c>
      <c r="W28" s="39">
        <f t="shared" si="8"/>
        <v>0</v>
      </c>
      <c r="X28" s="9">
        <v>0</v>
      </c>
      <c r="Y28" s="9">
        <v>0</v>
      </c>
      <c r="Z28" s="9">
        <v>0</v>
      </c>
      <c r="AA28" s="39">
        <f t="shared" si="40"/>
        <v>0</v>
      </c>
      <c r="AB28" s="39">
        <f t="shared" si="10"/>
        <v>0</v>
      </c>
      <c r="AC28" s="39">
        <f t="shared" si="11"/>
        <v>0</v>
      </c>
      <c r="AD28" s="39">
        <f t="shared" si="12"/>
        <v>0</v>
      </c>
      <c r="AE28" s="40"/>
      <c r="AF28" s="9">
        <v>0</v>
      </c>
      <c r="AG28" s="9">
        <v>0</v>
      </c>
      <c r="AH28" s="9">
        <v>0</v>
      </c>
      <c r="AI28" s="39">
        <f t="shared" si="41"/>
        <v>0</v>
      </c>
      <c r="AJ28" s="39">
        <f t="shared" si="14"/>
        <v>0</v>
      </c>
      <c r="AK28" s="39">
        <f t="shared" si="15"/>
        <v>0</v>
      </c>
      <c r="AL28" s="39">
        <f t="shared" si="45"/>
        <v>0</v>
      </c>
      <c r="AM28" s="39"/>
      <c r="AN28" s="40"/>
    </row>
    <row r="29" spans="1:40" ht="17.25" customHeight="1">
      <c r="A29" s="47" t="s">
        <v>45</v>
      </c>
      <c r="B29" s="29" t="s">
        <v>12</v>
      </c>
      <c r="C29" s="35" t="s">
        <v>91</v>
      </c>
      <c r="D29" s="36" t="s">
        <v>13</v>
      </c>
      <c r="E29" s="44">
        <v>225</v>
      </c>
      <c r="F29" s="44" t="s">
        <v>46</v>
      </c>
      <c r="G29" s="9">
        <f>G30+G31+G32+G34+G35</f>
        <v>0</v>
      </c>
      <c r="H29" s="9">
        <f t="shared" ref="H29:J29" si="46">H30+H31+H32+H34+H35</f>
        <v>0</v>
      </c>
      <c r="I29" s="9">
        <f t="shared" si="46"/>
        <v>0</v>
      </c>
      <c r="J29" s="9">
        <f t="shared" si="46"/>
        <v>0</v>
      </c>
      <c r="K29" s="48">
        <f>SUM(K30:K34)</f>
        <v>0</v>
      </c>
      <c r="L29" s="48">
        <f>SUM(L30:L34)</f>
        <v>0</v>
      </c>
      <c r="M29" s="38">
        <f>M30+M31+M32</f>
        <v>0</v>
      </c>
      <c r="N29" s="9">
        <f>N30+N31+N32+N34+N35</f>
        <v>0</v>
      </c>
      <c r="O29" s="9">
        <f t="shared" ref="O29:P29" si="47">O30+O31+O32+O34+O35</f>
        <v>1</v>
      </c>
      <c r="P29" s="9">
        <f t="shared" si="47"/>
        <v>1</v>
      </c>
      <c r="Q29" s="39">
        <f t="shared" si="5"/>
        <v>2</v>
      </c>
      <c r="R29" s="39">
        <f t="shared" si="6"/>
        <v>-2</v>
      </c>
      <c r="S29" s="9">
        <f>S30+S31+S32+S34+S35</f>
        <v>0</v>
      </c>
      <c r="T29" s="9">
        <f t="shared" ref="T29" si="48">T30+T31+T32+T34+T35</f>
        <v>0.2</v>
      </c>
      <c r="U29" s="9">
        <f t="shared" ref="U29" si="49">U30+U31+U32+U34+U35</f>
        <v>0</v>
      </c>
      <c r="V29" s="39">
        <f t="shared" si="39"/>
        <v>0.2</v>
      </c>
      <c r="W29" s="39">
        <f t="shared" si="8"/>
        <v>-2.2000000000000002</v>
      </c>
      <c r="X29" s="9">
        <f>X30+X31+X32+X34+X35</f>
        <v>0</v>
      </c>
      <c r="Y29" s="9">
        <f t="shared" ref="Y29" si="50">Y30+Y31+Y32+Y34+Y35</f>
        <v>0</v>
      </c>
      <c r="Z29" s="9">
        <f t="shared" ref="Z29" si="51">Z30+Z31+Z32+Z34+Z35</f>
        <v>2</v>
      </c>
      <c r="AA29" s="39">
        <f t="shared" si="40"/>
        <v>2</v>
      </c>
      <c r="AB29" s="39">
        <f t="shared" si="10"/>
        <v>-4.2</v>
      </c>
      <c r="AC29" s="39">
        <f t="shared" si="11"/>
        <v>4.2</v>
      </c>
      <c r="AD29" s="39">
        <f t="shared" si="12"/>
        <v>4.2</v>
      </c>
      <c r="AE29" s="40"/>
      <c r="AF29" s="9">
        <f>AF30+AF31+AF32+AF34+AF35</f>
        <v>2.7</v>
      </c>
      <c r="AG29" s="9">
        <f t="shared" ref="AG29" si="52">AG30+AG31+AG32+AG34+AG35</f>
        <v>0</v>
      </c>
      <c r="AH29" s="9">
        <f t="shared" ref="AH29" si="53">AH30+AH31+AH32+AH34+AH35</f>
        <v>0</v>
      </c>
      <c r="AI29" s="39">
        <f t="shared" si="41"/>
        <v>2.7</v>
      </c>
      <c r="AJ29" s="39">
        <f t="shared" si="14"/>
        <v>-6.9</v>
      </c>
      <c r="AK29" s="39">
        <f t="shared" si="15"/>
        <v>6.9</v>
      </c>
      <c r="AL29" s="39">
        <f t="shared" si="45"/>
        <v>9.0400000000000009</v>
      </c>
      <c r="AM29" s="39">
        <v>2</v>
      </c>
      <c r="AN29" s="64">
        <f>AN32+AN33</f>
        <v>2.14</v>
      </c>
    </row>
    <row r="30" spans="1:40" ht="18" customHeight="1">
      <c r="A30" s="49" t="s">
        <v>149</v>
      </c>
      <c r="B30" s="29" t="s">
        <v>12</v>
      </c>
      <c r="C30" s="35" t="s">
        <v>91</v>
      </c>
      <c r="D30" s="36" t="s">
        <v>13</v>
      </c>
      <c r="E30" s="44"/>
      <c r="F30" s="44" t="s">
        <v>51</v>
      </c>
      <c r="G30" s="40"/>
      <c r="H30" s="40"/>
      <c r="I30" s="40"/>
      <c r="J30" s="40"/>
      <c r="K30" s="50">
        <f t="shared" ref="K30:K32" si="54">SUM(G30:J30)</f>
        <v>0</v>
      </c>
      <c r="L30" s="50">
        <f>K30</f>
        <v>0</v>
      </c>
      <c r="M30" s="40"/>
      <c r="N30" s="40"/>
      <c r="O30" s="40">
        <v>1</v>
      </c>
      <c r="P30" s="40"/>
      <c r="Q30" s="39">
        <f t="shared" si="5"/>
        <v>1</v>
      </c>
      <c r="R30" s="39">
        <f t="shared" si="6"/>
        <v>-1</v>
      </c>
      <c r="S30" s="40"/>
      <c r="T30" s="40">
        <v>0.2</v>
      </c>
      <c r="U30" s="40"/>
      <c r="V30" s="39">
        <f t="shared" si="39"/>
        <v>0.2</v>
      </c>
      <c r="W30" s="39">
        <f t="shared" si="8"/>
        <v>-1.2</v>
      </c>
      <c r="X30" s="40"/>
      <c r="Y30" s="40"/>
      <c r="Z30" s="40"/>
      <c r="AA30" s="39">
        <f t="shared" si="40"/>
        <v>0</v>
      </c>
      <c r="AB30" s="39">
        <f t="shared" si="10"/>
        <v>-1.2</v>
      </c>
      <c r="AC30" s="39">
        <f t="shared" si="11"/>
        <v>1.2</v>
      </c>
      <c r="AD30" s="39">
        <f t="shared" si="12"/>
        <v>1.2</v>
      </c>
      <c r="AE30" s="40"/>
      <c r="AF30" s="40"/>
      <c r="AG30" s="40"/>
      <c r="AH30" s="40"/>
      <c r="AI30" s="39">
        <f t="shared" si="41"/>
        <v>0</v>
      </c>
      <c r="AJ30" s="39">
        <f t="shared" si="14"/>
        <v>-1.2</v>
      </c>
      <c r="AK30" s="39">
        <f t="shared" si="15"/>
        <v>1.2</v>
      </c>
      <c r="AL30" s="39">
        <f t="shared" si="45"/>
        <v>1.2</v>
      </c>
      <c r="AM30" s="39"/>
      <c r="AN30" s="40"/>
    </row>
    <row r="31" spans="1:40" ht="14.25" customHeight="1">
      <c r="A31" s="49" t="s">
        <v>48</v>
      </c>
      <c r="B31" s="29" t="s">
        <v>12</v>
      </c>
      <c r="C31" s="35" t="s">
        <v>91</v>
      </c>
      <c r="D31" s="36" t="s">
        <v>13</v>
      </c>
      <c r="E31" s="44"/>
      <c r="F31" s="44" t="s">
        <v>47</v>
      </c>
      <c r="G31" s="40"/>
      <c r="H31" s="40"/>
      <c r="I31" s="55"/>
      <c r="J31" s="40"/>
      <c r="K31" s="50">
        <f t="shared" si="54"/>
        <v>0</v>
      </c>
      <c r="L31" s="50">
        <f t="shared" ref="L31:L35" si="55">K31</f>
        <v>0</v>
      </c>
      <c r="M31" s="40"/>
      <c r="N31" s="40"/>
      <c r="O31" s="40"/>
      <c r="P31" s="40"/>
      <c r="Q31" s="39">
        <f t="shared" si="5"/>
        <v>0</v>
      </c>
      <c r="R31" s="39">
        <f t="shared" si="6"/>
        <v>0</v>
      </c>
      <c r="S31" s="40"/>
      <c r="T31" s="40"/>
      <c r="U31" s="40"/>
      <c r="V31" s="39">
        <f t="shared" si="39"/>
        <v>0</v>
      </c>
      <c r="W31" s="39">
        <f t="shared" si="8"/>
        <v>0</v>
      </c>
      <c r="X31" s="40"/>
      <c r="Y31" s="40"/>
      <c r="Z31" s="40"/>
      <c r="AA31" s="39">
        <f t="shared" si="40"/>
        <v>0</v>
      </c>
      <c r="AB31" s="39">
        <f t="shared" si="10"/>
        <v>0</v>
      </c>
      <c r="AC31" s="39">
        <f t="shared" si="11"/>
        <v>0</v>
      </c>
      <c r="AD31" s="39">
        <f t="shared" si="12"/>
        <v>0</v>
      </c>
      <c r="AE31" s="40"/>
      <c r="AF31" s="40"/>
      <c r="AG31" s="40"/>
      <c r="AH31" s="40"/>
      <c r="AI31" s="39">
        <f t="shared" si="41"/>
        <v>0</v>
      </c>
      <c r="AJ31" s="39">
        <f t="shared" si="14"/>
        <v>0</v>
      </c>
      <c r="AK31" s="39">
        <f t="shared" si="15"/>
        <v>0</v>
      </c>
      <c r="AL31" s="39">
        <f t="shared" si="45"/>
        <v>0</v>
      </c>
      <c r="AM31" s="39"/>
      <c r="AN31" s="40"/>
    </row>
    <row r="32" spans="1:40" ht="17.25" customHeight="1">
      <c r="A32" s="49" t="s">
        <v>49</v>
      </c>
      <c r="B32" s="29" t="s">
        <v>12</v>
      </c>
      <c r="C32" s="35" t="s">
        <v>91</v>
      </c>
      <c r="D32" s="36" t="s">
        <v>13</v>
      </c>
      <c r="E32" s="44"/>
      <c r="F32" s="44" t="s">
        <v>92</v>
      </c>
      <c r="G32" s="40"/>
      <c r="H32" s="40"/>
      <c r="I32" s="40"/>
      <c r="J32" s="40"/>
      <c r="K32" s="50">
        <f t="shared" si="54"/>
        <v>0</v>
      </c>
      <c r="L32" s="50">
        <f t="shared" si="55"/>
        <v>0</v>
      </c>
      <c r="M32" s="40"/>
      <c r="N32" s="40"/>
      <c r="O32" s="40"/>
      <c r="P32" s="40"/>
      <c r="Q32" s="39">
        <f t="shared" si="5"/>
        <v>0</v>
      </c>
      <c r="R32" s="39">
        <f t="shared" si="6"/>
        <v>0</v>
      </c>
      <c r="S32" s="40"/>
      <c r="T32" s="40"/>
      <c r="U32" s="40"/>
      <c r="V32" s="39">
        <f t="shared" si="39"/>
        <v>0</v>
      </c>
      <c r="W32" s="39">
        <f t="shared" si="8"/>
        <v>0</v>
      </c>
      <c r="X32" s="40"/>
      <c r="Y32" s="40"/>
      <c r="Z32" s="40"/>
      <c r="AA32" s="39">
        <f t="shared" si="40"/>
        <v>0</v>
      </c>
      <c r="AB32" s="39">
        <f t="shared" si="10"/>
        <v>0</v>
      </c>
      <c r="AC32" s="39">
        <f t="shared" si="11"/>
        <v>0</v>
      </c>
      <c r="AD32" s="39">
        <f t="shared" si="12"/>
        <v>0</v>
      </c>
      <c r="AE32" s="40"/>
      <c r="AF32" s="40"/>
      <c r="AG32" s="40"/>
      <c r="AH32" s="40"/>
      <c r="AI32" s="39">
        <f t="shared" si="41"/>
        <v>0</v>
      </c>
      <c r="AJ32" s="39">
        <f t="shared" si="14"/>
        <v>0</v>
      </c>
      <c r="AK32" s="39">
        <f t="shared" si="15"/>
        <v>0</v>
      </c>
      <c r="AL32" s="39">
        <f t="shared" si="45"/>
        <v>0.64</v>
      </c>
      <c r="AM32" s="39"/>
      <c r="AN32" s="63">
        <v>0.64</v>
      </c>
    </row>
    <row r="33" spans="1:40" ht="17.25" customHeight="1">
      <c r="A33" s="49" t="s">
        <v>184</v>
      </c>
      <c r="B33" s="29"/>
      <c r="C33" s="35"/>
      <c r="D33" s="36"/>
      <c r="E33" s="44"/>
      <c r="F33" s="44"/>
      <c r="G33" s="40"/>
      <c r="H33" s="40"/>
      <c r="I33" s="40"/>
      <c r="J33" s="40"/>
      <c r="K33" s="50"/>
      <c r="L33" s="50">
        <f t="shared" si="55"/>
        <v>0</v>
      </c>
      <c r="M33" s="40"/>
      <c r="N33" s="40"/>
      <c r="O33" s="40"/>
      <c r="P33" s="40"/>
      <c r="Q33" s="39"/>
      <c r="R33" s="39"/>
      <c r="S33" s="40"/>
      <c r="T33" s="40"/>
      <c r="U33" s="40"/>
      <c r="V33" s="39"/>
      <c r="W33" s="39"/>
      <c r="X33" s="40"/>
      <c r="Y33" s="40"/>
      <c r="Z33" s="40"/>
      <c r="AA33" s="39"/>
      <c r="AB33" s="39"/>
      <c r="AC33" s="39"/>
      <c r="AD33" s="39"/>
      <c r="AE33" s="40">
        <v>1.5</v>
      </c>
      <c r="AF33" s="40"/>
      <c r="AG33" s="40"/>
      <c r="AH33" s="40"/>
      <c r="AI33" s="39"/>
      <c r="AJ33" s="39">
        <f t="shared" si="14"/>
        <v>0</v>
      </c>
      <c r="AK33" s="39"/>
      <c r="AL33" s="39">
        <v>1.5</v>
      </c>
      <c r="AM33" s="39"/>
      <c r="AN33" s="63">
        <v>1.5</v>
      </c>
    </row>
    <row r="34" spans="1:40" ht="15.75" customHeight="1">
      <c r="A34" s="49" t="s">
        <v>150</v>
      </c>
      <c r="B34" s="29" t="s">
        <v>12</v>
      </c>
      <c r="C34" s="35" t="s">
        <v>91</v>
      </c>
      <c r="D34" s="36" t="s">
        <v>13</v>
      </c>
      <c r="E34" s="44"/>
      <c r="F34" s="44" t="s">
        <v>151</v>
      </c>
      <c r="G34" s="40"/>
      <c r="H34" s="40"/>
      <c r="I34" s="40"/>
      <c r="J34" s="40"/>
      <c r="K34" s="50">
        <f>SUM(G34:J34)</f>
        <v>0</v>
      </c>
      <c r="L34" s="50">
        <f>K34</f>
        <v>0</v>
      </c>
      <c r="M34" s="40"/>
      <c r="N34" s="40"/>
      <c r="O34" s="40"/>
      <c r="P34" s="40">
        <v>1</v>
      </c>
      <c r="Q34" s="39">
        <f t="shared" si="5"/>
        <v>1</v>
      </c>
      <c r="R34" s="39">
        <f t="shared" si="6"/>
        <v>-1</v>
      </c>
      <c r="S34" s="40"/>
      <c r="T34" s="40"/>
      <c r="U34" s="40"/>
      <c r="V34" s="39">
        <f t="shared" si="39"/>
        <v>0</v>
      </c>
      <c r="W34" s="39">
        <f t="shared" si="8"/>
        <v>-1</v>
      </c>
      <c r="X34" s="40"/>
      <c r="Y34" s="40"/>
      <c r="Z34" s="40">
        <v>2</v>
      </c>
      <c r="AA34" s="39">
        <f t="shared" si="40"/>
        <v>2</v>
      </c>
      <c r="AB34" s="39">
        <f t="shared" si="10"/>
        <v>-3</v>
      </c>
      <c r="AC34" s="39">
        <f t="shared" si="11"/>
        <v>3</v>
      </c>
      <c r="AD34" s="39">
        <f t="shared" si="12"/>
        <v>4.8</v>
      </c>
      <c r="AE34" s="40">
        <v>1.8</v>
      </c>
      <c r="AF34" s="40">
        <v>2.7</v>
      </c>
      <c r="AG34" s="40"/>
      <c r="AH34" s="40"/>
      <c r="AI34" s="39">
        <f t="shared" si="41"/>
        <v>2.7</v>
      </c>
      <c r="AJ34" s="39">
        <f t="shared" si="14"/>
        <v>-5.7</v>
      </c>
      <c r="AK34" s="39">
        <f t="shared" si="15"/>
        <v>5.7</v>
      </c>
      <c r="AL34" s="39">
        <f>AE34+AK34</f>
        <v>7.5</v>
      </c>
      <c r="AM34" s="39">
        <v>2</v>
      </c>
      <c r="AN34" s="40"/>
    </row>
    <row r="35" spans="1:40" ht="24" customHeight="1">
      <c r="A35" s="49" t="s">
        <v>152</v>
      </c>
      <c r="B35" s="29" t="s">
        <v>12</v>
      </c>
      <c r="C35" s="35" t="s">
        <v>91</v>
      </c>
      <c r="D35" s="36" t="s">
        <v>13</v>
      </c>
      <c r="E35" s="44"/>
      <c r="F35" s="44" t="s">
        <v>50</v>
      </c>
      <c r="G35" s="40"/>
      <c r="H35" s="40"/>
      <c r="I35" s="40"/>
      <c r="J35" s="40"/>
      <c r="K35" s="50">
        <f>SUM(G35:J35)</f>
        <v>0</v>
      </c>
      <c r="L35" s="50">
        <f t="shared" si="55"/>
        <v>0</v>
      </c>
      <c r="M35" s="40"/>
      <c r="N35" s="40"/>
      <c r="O35" s="40"/>
      <c r="P35" s="40"/>
      <c r="Q35" s="39">
        <f t="shared" si="5"/>
        <v>0</v>
      </c>
      <c r="R35" s="39">
        <f t="shared" si="6"/>
        <v>0</v>
      </c>
      <c r="S35" s="40"/>
      <c r="T35" s="40"/>
      <c r="U35" s="40"/>
      <c r="V35" s="39">
        <f t="shared" si="39"/>
        <v>0</v>
      </c>
      <c r="W35" s="39">
        <f t="shared" si="8"/>
        <v>0</v>
      </c>
      <c r="X35" s="40"/>
      <c r="Y35" s="40"/>
      <c r="Z35" s="40"/>
      <c r="AA35" s="39">
        <f t="shared" si="40"/>
        <v>0</v>
      </c>
      <c r="AB35" s="39">
        <f t="shared" si="10"/>
        <v>0</v>
      </c>
      <c r="AC35" s="39">
        <f t="shared" si="11"/>
        <v>0</v>
      </c>
      <c r="AD35" s="39">
        <f t="shared" si="12"/>
        <v>0</v>
      </c>
      <c r="AE35" s="40"/>
      <c r="AF35" s="40"/>
      <c r="AG35" s="40"/>
      <c r="AH35" s="40"/>
      <c r="AI35" s="39">
        <f t="shared" si="41"/>
        <v>0</v>
      </c>
      <c r="AJ35" s="39">
        <f t="shared" si="14"/>
        <v>0</v>
      </c>
      <c r="AK35" s="39">
        <f t="shared" si="15"/>
        <v>0</v>
      </c>
      <c r="AL35" s="39">
        <f>AK35+AN35</f>
        <v>0</v>
      </c>
      <c r="AM35" s="39"/>
      <c r="AN35" s="40"/>
    </row>
    <row r="36" spans="1:40" ht="18" customHeight="1">
      <c r="A36" s="47" t="s">
        <v>52</v>
      </c>
      <c r="B36" s="29" t="s">
        <v>12</v>
      </c>
      <c r="C36" s="35" t="s">
        <v>91</v>
      </c>
      <c r="D36" s="36" t="s">
        <v>13</v>
      </c>
      <c r="E36" s="44">
        <v>226</v>
      </c>
      <c r="F36" s="44" t="s">
        <v>53</v>
      </c>
      <c r="G36" s="9">
        <f t="shared" ref="G36:L36" si="56">SUM(G37:G49)</f>
        <v>6</v>
      </c>
      <c r="H36" s="9">
        <f t="shared" si="56"/>
        <v>0</v>
      </c>
      <c r="I36" s="9">
        <f t="shared" si="56"/>
        <v>0</v>
      </c>
      <c r="J36" s="9">
        <f t="shared" si="56"/>
        <v>0</v>
      </c>
      <c r="K36" s="48">
        <f t="shared" si="56"/>
        <v>6</v>
      </c>
      <c r="L36" s="48">
        <f t="shared" si="56"/>
        <v>6</v>
      </c>
      <c r="M36" s="38">
        <f>M39+M40+M41+M42+M43+M45+M46</f>
        <v>0</v>
      </c>
      <c r="N36" s="9">
        <f>SUM(N37:N49)</f>
        <v>0</v>
      </c>
      <c r="O36" s="9">
        <f>SUM(O37:O49)</f>
        <v>0</v>
      </c>
      <c r="P36" s="9">
        <f>SUM(P37:P49)</f>
        <v>2.9</v>
      </c>
      <c r="Q36" s="39">
        <f t="shared" si="5"/>
        <v>2.9</v>
      </c>
      <c r="R36" s="39">
        <f t="shared" si="6"/>
        <v>3.1</v>
      </c>
      <c r="S36" s="9">
        <f>SUM(S37:S49)</f>
        <v>5.6999999999999993</v>
      </c>
      <c r="T36" s="9">
        <f t="shared" ref="T36:U36" si="57">SUM(T37:T49)</f>
        <v>3.044</v>
      </c>
      <c r="U36" s="9">
        <f t="shared" si="57"/>
        <v>0</v>
      </c>
      <c r="V36" s="39">
        <f t="shared" si="39"/>
        <v>8.7439999999999998</v>
      </c>
      <c r="W36" s="39">
        <f t="shared" si="8"/>
        <v>-5.6440000000000001</v>
      </c>
      <c r="X36" s="9">
        <f>SUM(X37:X49)</f>
        <v>0</v>
      </c>
      <c r="Y36" s="9">
        <f t="shared" ref="Y36:Z36" si="58">SUM(Y37:Y49)</f>
        <v>0</v>
      </c>
      <c r="Z36" s="9">
        <f t="shared" si="58"/>
        <v>9.9</v>
      </c>
      <c r="AA36" s="8">
        <f>SUM(AA37:AA49)</f>
        <v>9.9</v>
      </c>
      <c r="AB36" s="39">
        <f t="shared" si="10"/>
        <v>-15.544</v>
      </c>
      <c r="AC36" s="39">
        <f>Q36+V36+AA36</f>
        <v>21.544</v>
      </c>
      <c r="AD36" s="39">
        <f t="shared" si="12"/>
        <v>21.544</v>
      </c>
      <c r="AE36" s="40"/>
      <c r="AF36" s="9">
        <f>SUM(AF37:AF49)</f>
        <v>1</v>
      </c>
      <c r="AG36" s="9">
        <f t="shared" ref="AG36" si="59">SUM(AG37:AG49)</f>
        <v>6</v>
      </c>
      <c r="AH36" s="9">
        <f t="shared" ref="AH36" si="60">SUM(AH37:AH49)</f>
        <v>0</v>
      </c>
      <c r="AI36" s="39">
        <f t="shared" si="41"/>
        <v>7</v>
      </c>
      <c r="AJ36" s="39">
        <f>L36-AC36-AI36</f>
        <v>-22.544</v>
      </c>
      <c r="AK36" s="39">
        <f>AC36+AI36</f>
        <v>28.544</v>
      </c>
      <c r="AL36" s="39">
        <f>AK36+AN36</f>
        <v>28.744</v>
      </c>
      <c r="AM36" s="39">
        <v>17</v>
      </c>
      <c r="AN36" s="40">
        <v>0.2</v>
      </c>
    </row>
    <row r="37" spans="1:40" ht="30.75" customHeight="1">
      <c r="A37" s="49" t="s">
        <v>154</v>
      </c>
      <c r="B37" s="29" t="s">
        <v>12</v>
      </c>
      <c r="C37" s="35" t="s">
        <v>91</v>
      </c>
      <c r="D37" s="36" t="s">
        <v>13</v>
      </c>
      <c r="E37" s="51"/>
      <c r="F37" s="44" t="s">
        <v>103</v>
      </c>
      <c r="G37" s="40"/>
      <c r="H37" s="40"/>
      <c r="I37" s="40"/>
      <c r="J37" s="40"/>
      <c r="K37" s="50">
        <f t="shared" ref="K37:L49" si="61">SUM(G37:J37)</f>
        <v>0</v>
      </c>
      <c r="L37" s="50">
        <f t="shared" si="61"/>
        <v>0</v>
      </c>
      <c r="M37" s="40"/>
      <c r="N37" s="40"/>
      <c r="O37" s="40"/>
      <c r="P37" s="40"/>
      <c r="Q37" s="39">
        <f t="shared" si="5"/>
        <v>0</v>
      </c>
      <c r="R37" s="39">
        <f t="shared" si="6"/>
        <v>0</v>
      </c>
      <c r="S37" s="40"/>
      <c r="T37" s="40"/>
      <c r="U37" s="40"/>
      <c r="V37" s="39">
        <f t="shared" si="39"/>
        <v>0</v>
      </c>
      <c r="W37" s="39">
        <f t="shared" si="8"/>
        <v>0</v>
      </c>
      <c r="X37" s="40"/>
      <c r="Y37" s="40"/>
      <c r="Z37" s="40"/>
      <c r="AA37" s="39">
        <f t="shared" si="40"/>
        <v>0</v>
      </c>
      <c r="AB37" s="39">
        <f t="shared" si="10"/>
        <v>0</v>
      </c>
      <c r="AC37" s="39">
        <f t="shared" si="11"/>
        <v>0</v>
      </c>
      <c r="AD37" s="39">
        <f t="shared" si="12"/>
        <v>0</v>
      </c>
      <c r="AE37" s="40"/>
      <c r="AF37" s="40"/>
      <c r="AG37" s="40"/>
      <c r="AH37" s="40"/>
      <c r="AI37" s="39">
        <f t="shared" si="41"/>
        <v>0</v>
      </c>
      <c r="AJ37" s="39">
        <f t="shared" ref="AJ37:AJ48" si="62">L37-AC37-AI37</f>
        <v>0</v>
      </c>
      <c r="AK37" s="39">
        <f t="shared" ref="AK37:AK50" si="63">AC37+AI37</f>
        <v>0</v>
      </c>
      <c r="AL37" s="39">
        <f>AK37+AN37</f>
        <v>0</v>
      </c>
      <c r="AM37" s="39"/>
      <c r="AN37" s="40"/>
    </row>
    <row r="38" spans="1:40" ht="26.25" customHeight="1">
      <c r="A38" s="49" t="s">
        <v>157</v>
      </c>
      <c r="B38" s="29" t="s">
        <v>12</v>
      </c>
      <c r="C38" s="35" t="s">
        <v>91</v>
      </c>
      <c r="D38" s="36" t="s">
        <v>13</v>
      </c>
      <c r="E38" s="36"/>
      <c r="F38" s="44" t="s">
        <v>158</v>
      </c>
      <c r="G38" s="40"/>
      <c r="H38" s="40"/>
      <c r="I38" s="40"/>
      <c r="J38" s="40"/>
      <c r="K38" s="50">
        <f t="shared" si="61"/>
        <v>0</v>
      </c>
      <c r="L38" s="50">
        <f t="shared" si="61"/>
        <v>0</v>
      </c>
      <c r="M38" s="40"/>
      <c r="N38" s="40"/>
      <c r="O38" s="40"/>
      <c r="P38" s="40"/>
      <c r="Q38" s="39">
        <f t="shared" si="5"/>
        <v>0</v>
      </c>
      <c r="R38" s="39">
        <f t="shared" si="6"/>
        <v>0</v>
      </c>
      <c r="S38" s="40"/>
      <c r="T38" s="40"/>
      <c r="U38" s="40"/>
      <c r="V38" s="39">
        <f t="shared" si="39"/>
        <v>0</v>
      </c>
      <c r="W38" s="39">
        <f t="shared" si="8"/>
        <v>0</v>
      </c>
      <c r="X38" s="40"/>
      <c r="Y38" s="40"/>
      <c r="Z38" s="40"/>
      <c r="AA38" s="39">
        <f t="shared" si="40"/>
        <v>0</v>
      </c>
      <c r="AB38" s="39">
        <f t="shared" si="10"/>
        <v>0</v>
      </c>
      <c r="AC38" s="39">
        <f t="shared" si="11"/>
        <v>0</v>
      </c>
      <c r="AD38" s="39">
        <f t="shared" si="12"/>
        <v>0</v>
      </c>
      <c r="AE38" s="40"/>
      <c r="AF38" s="40"/>
      <c r="AG38" s="40"/>
      <c r="AH38" s="40"/>
      <c r="AI38" s="39">
        <f t="shared" si="41"/>
        <v>0</v>
      </c>
      <c r="AJ38" s="39">
        <f t="shared" si="62"/>
        <v>0</v>
      </c>
      <c r="AK38" s="39">
        <f t="shared" si="63"/>
        <v>0</v>
      </c>
      <c r="AL38" s="39">
        <f>AK38+AN38</f>
        <v>0</v>
      </c>
      <c r="AM38" s="39"/>
      <c r="AN38" s="40"/>
    </row>
    <row r="39" spans="1:40" ht="15.75" customHeight="1">
      <c r="A39" s="49" t="s">
        <v>153</v>
      </c>
      <c r="B39" s="29" t="s">
        <v>12</v>
      </c>
      <c r="C39" s="35" t="s">
        <v>91</v>
      </c>
      <c r="D39" s="36" t="s">
        <v>13</v>
      </c>
      <c r="E39" s="36"/>
      <c r="F39" s="44" t="s">
        <v>59</v>
      </c>
      <c r="G39" s="40"/>
      <c r="H39" s="40"/>
      <c r="I39" s="40"/>
      <c r="J39" s="40"/>
      <c r="K39" s="40">
        <f t="shared" si="61"/>
        <v>0</v>
      </c>
      <c r="L39" s="40">
        <f>K39</f>
        <v>0</v>
      </c>
      <c r="M39" s="40"/>
      <c r="N39" s="40"/>
      <c r="O39" s="40"/>
      <c r="P39" s="40"/>
      <c r="Q39" s="39">
        <f t="shared" si="5"/>
        <v>0</v>
      </c>
      <c r="R39" s="39">
        <f t="shared" si="6"/>
        <v>0</v>
      </c>
      <c r="S39" s="40"/>
      <c r="T39" s="40">
        <v>3.044</v>
      </c>
      <c r="U39" s="40"/>
      <c r="V39" s="39">
        <f t="shared" si="39"/>
        <v>3.044</v>
      </c>
      <c r="W39" s="39">
        <f t="shared" si="8"/>
        <v>-3.044</v>
      </c>
      <c r="X39" s="40"/>
      <c r="Y39" s="40"/>
      <c r="Z39" s="40">
        <v>9.9</v>
      </c>
      <c r="AA39" s="39">
        <f t="shared" si="40"/>
        <v>9.9</v>
      </c>
      <c r="AB39" s="39">
        <f t="shared" si="10"/>
        <v>-12.944000000000001</v>
      </c>
      <c r="AC39" s="39">
        <f>Q39+V39+AA39</f>
        <v>12.944000000000001</v>
      </c>
      <c r="AD39" s="39">
        <f t="shared" si="12"/>
        <v>13.144</v>
      </c>
      <c r="AE39" s="40">
        <v>0.2</v>
      </c>
      <c r="AF39" s="40">
        <v>0.2</v>
      </c>
      <c r="AG39" s="40"/>
      <c r="AH39" s="40"/>
      <c r="AI39" s="39">
        <f t="shared" si="41"/>
        <v>0.2</v>
      </c>
      <c r="AJ39" s="39">
        <f t="shared" si="62"/>
        <v>-13.144</v>
      </c>
      <c r="AK39" s="39">
        <f t="shared" si="63"/>
        <v>13.144</v>
      </c>
      <c r="AL39" s="39">
        <f>AE39+AK39</f>
        <v>13.343999999999999</v>
      </c>
      <c r="AM39" s="39">
        <f>L39-AL39</f>
        <v>-13.343999999999999</v>
      </c>
      <c r="AN39" s="63">
        <v>0.2</v>
      </c>
    </row>
    <row r="40" spans="1:40" ht="27" customHeight="1">
      <c r="A40" s="49" t="s">
        <v>156</v>
      </c>
      <c r="B40" s="29" t="s">
        <v>12</v>
      </c>
      <c r="C40" s="35" t="s">
        <v>91</v>
      </c>
      <c r="D40" s="36" t="s">
        <v>13</v>
      </c>
      <c r="E40" s="36"/>
      <c r="F40" s="44" t="s">
        <v>54</v>
      </c>
      <c r="G40" s="40"/>
      <c r="H40" s="40"/>
      <c r="I40" s="40"/>
      <c r="J40" s="40"/>
      <c r="K40" s="40">
        <f t="shared" si="61"/>
        <v>0</v>
      </c>
      <c r="L40" s="40">
        <f t="shared" si="61"/>
        <v>0</v>
      </c>
      <c r="M40" s="40"/>
      <c r="N40" s="40"/>
      <c r="O40" s="40"/>
      <c r="P40" s="40"/>
      <c r="Q40" s="39">
        <f t="shared" si="5"/>
        <v>0</v>
      </c>
      <c r="R40" s="39">
        <f t="shared" si="6"/>
        <v>0</v>
      </c>
      <c r="S40" s="40"/>
      <c r="T40" s="40"/>
      <c r="U40" s="40"/>
      <c r="V40" s="39">
        <f t="shared" si="39"/>
        <v>0</v>
      </c>
      <c r="W40" s="39">
        <f t="shared" si="8"/>
        <v>0</v>
      </c>
      <c r="X40" s="40"/>
      <c r="Y40" s="40"/>
      <c r="Z40" s="40"/>
      <c r="AA40" s="39">
        <f t="shared" si="40"/>
        <v>0</v>
      </c>
      <c r="AB40" s="39">
        <f t="shared" si="10"/>
        <v>0</v>
      </c>
      <c r="AC40" s="39">
        <f t="shared" si="11"/>
        <v>0</v>
      </c>
      <c r="AD40" s="39">
        <f t="shared" si="12"/>
        <v>0</v>
      </c>
      <c r="AE40" s="40"/>
      <c r="AF40" s="40"/>
      <c r="AG40" s="40"/>
      <c r="AH40" s="40"/>
      <c r="AI40" s="39">
        <f t="shared" si="41"/>
        <v>0</v>
      </c>
      <c r="AJ40" s="39">
        <f t="shared" si="62"/>
        <v>0</v>
      </c>
      <c r="AK40" s="39">
        <f t="shared" si="63"/>
        <v>0</v>
      </c>
      <c r="AL40" s="39">
        <f t="shared" ref="AL40:AL46" si="64">AK40+AN40</f>
        <v>0</v>
      </c>
      <c r="AM40" s="39"/>
      <c r="AN40" s="40"/>
    </row>
    <row r="41" spans="1:40" ht="16.5" customHeight="1">
      <c r="A41" s="49" t="s">
        <v>170</v>
      </c>
      <c r="B41" s="29" t="s">
        <v>12</v>
      </c>
      <c r="C41" s="35" t="s">
        <v>91</v>
      </c>
      <c r="D41" s="36" t="s">
        <v>13</v>
      </c>
      <c r="E41" s="51"/>
      <c r="F41" s="44" t="s">
        <v>171</v>
      </c>
      <c r="G41" s="40"/>
      <c r="H41" s="40"/>
      <c r="I41" s="40"/>
      <c r="J41" s="40"/>
      <c r="K41" s="40">
        <f t="shared" si="61"/>
        <v>0</v>
      </c>
      <c r="L41" s="40">
        <f t="shared" si="61"/>
        <v>0</v>
      </c>
      <c r="M41" s="40"/>
      <c r="N41" s="40"/>
      <c r="O41" s="40"/>
      <c r="P41" s="40"/>
      <c r="Q41" s="39">
        <f t="shared" si="5"/>
        <v>0</v>
      </c>
      <c r="R41" s="39">
        <f t="shared" si="6"/>
        <v>0</v>
      </c>
      <c r="S41" s="40"/>
      <c r="T41" s="40"/>
      <c r="U41" s="40"/>
      <c r="V41" s="39">
        <f t="shared" si="39"/>
        <v>0</v>
      </c>
      <c r="W41" s="39">
        <f t="shared" si="8"/>
        <v>0</v>
      </c>
      <c r="X41" s="40"/>
      <c r="Y41" s="40"/>
      <c r="Z41" s="40"/>
      <c r="AA41" s="39">
        <f t="shared" si="40"/>
        <v>0</v>
      </c>
      <c r="AB41" s="39">
        <f t="shared" si="10"/>
        <v>0</v>
      </c>
      <c r="AC41" s="39">
        <f t="shared" si="11"/>
        <v>0</v>
      </c>
      <c r="AD41" s="39">
        <f t="shared" si="12"/>
        <v>0</v>
      </c>
      <c r="AE41" s="40"/>
      <c r="AF41" s="40"/>
      <c r="AG41" s="40"/>
      <c r="AH41" s="40"/>
      <c r="AI41" s="39">
        <f t="shared" si="41"/>
        <v>0</v>
      </c>
      <c r="AJ41" s="39">
        <f t="shared" si="62"/>
        <v>0</v>
      </c>
      <c r="AK41" s="39">
        <f t="shared" si="63"/>
        <v>0</v>
      </c>
      <c r="AL41" s="39">
        <f t="shared" si="64"/>
        <v>0</v>
      </c>
      <c r="AM41" s="39"/>
      <c r="AN41" s="40"/>
    </row>
    <row r="42" spans="1:40" ht="31.5" customHeight="1">
      <c r="A42" s="49" t="s">
        <v>159</v>
      </c>
      <c r="B42" s="29" t="s">
        <v>12</v>
      </c>
      <c r="C42" s="35" t="s">
        <v>91</v>
      </c>
      <c r="D42" s="36" t="s">
        <v>13</v>
      </c>
      <c r="E42" s="51"/>
      <c r="F42" s="44" t="s">
        <v>56</v>
      </c>
      <c r="G42" s="40"/>
      <c r="H42" s="40"/>
      <c r="I42" s="40"/>
      <c r="J42" s="40"/>
      <c r="K42" s="40">
        <f t="shared" si="61"/>
        <v>0</v>
      </c>
      <c r="L42" s="40">
        <f t="shared" si="61"/>
        <v>0</v>
      </c>
      <c r="M42" s="40"/>
      <c r="N42" s="40"/>
      <c r="O42" s="40"/>
      <c r="P42" s="40"/>
      <c r="Q42" s="39">
        <f t="shared" si="5"/>
        <v>0</v>
      </c>
      <c r="R42" s="39">
        <f t="shared" si="6"/>
        <v>0</v>
      </c>
      <c r="S42" s="40"/>
      <c r="T42" s="40"/>
      <c r="U42" s="40"/>
      <c r="V42" s="39">
        <f t="shared" si="39"/>
        <v>0</v>
      </c>
      <c r="W42" s="39">
        <f t="shared" si="8"/>
        <v>0</v>
      </c>
      <c r="X42" s="40"/>
      <c r="Y42" s="40"/>
      <c r="Z42" s="40"/>
      <c r="AA42" s="39">
        <f t="shared" si="40"/>
        <v>0</v>
      </c>
      <c r="AB42" s="39">
        <f t="shared" si="10"/>
        <v>0</v>
      </c>
      <c r="AC42" s="39">
        <f t="shared" si="11"/>
        <v>0</v>
      </c>
      <c r="AD42" s="39">
        <f t="shared" si="12"/>
        <v>0</v>
      </c>
      <c r="AE42" s="40"/>
      <c r="AF42" s="40"/>
      <c r="AG42" s="40"/>
      <c r="AH42" s="40"/>
      <c r="AI42" s="39">
        <f t="shared" si="41"/>
        <v>0</v>
      </c>
      <c r="AJ42" s="39">
        <f t="shared" si="62"/>
        <v>0</v>
      </c>
      <c r="AK42" s="39">
        <f t="shared" si="63"/>
        <v>0</v>
      </c>
      <c r="AL42" s="39">
        <f t="shared" si="64"/>
        <v>0</v>
      </c>
      <c r="AM42" s="39"/>
      <c r="AN42" s="40"/>
    </row>
    <row r="43" spans="1:40" ht="38.25" customHeight="1">
      <c r="A43" s="49" t="s">
        <v>55</v>
      </c>
      <c r="B43" s="29" t="s">
        <v>12</v>
      </c>
      <c r="C43" s="35" t="s">
        <v>91</v>
      </c>
      <c r="D43" s="36" t="s">
        <v>13</v>
      </c>
      <c r="E43" s="36"/>
      <c r="F43" s="44" t="s">
        <v>57</v>
      </c>
      <c r="G43" s="40">
        <v>6</v>
      </c>
      <c r="H43" s="40"/>
      <c r="I43" s="40"/>
      <c r="J43" s="40"/>
      <c r="K43" s="40">
        <f t="shared" si="61"/>
        <v>6</v>
      </c>
      <c r="L43" s="40">
        <f t="shared" si="61"/>
        <v>6</v>
      </c>
      <c r="M43" s="40"/>
      <c r="N43" s="40"/>
      <c r="O43" s="40"/>
      <c r="P43" s="40">
        <v>2.9</v>
      </c>
      <c r="Q43" s="39">
        <f t="shared" si="5"/>
        <v>2.9</v>
      </c>
      <c r="R43" s="39">
        <f t="shared" si="6"/>
        <v>3.1</v>
      </c>
      <c r="S43" s="40"/>
      <c r="T43" s="40"/>
      <c r="U43" s="40"/>
      <c r="V43" s="39">
        <f t="shared" si="39"/>
        <v>0</v>
      </c>
      <c r="W43" s="39">
        <f t="shared" si="8"/>
        <v>3.1</v>
      </c>
      <c r="X43" s="40"/>
      <c r="Y43" s="40"/>
      <c r="Z43" s="40"/>
      <c r="AA43" s="39">
        <f t="shared" si="40"/>
        <v>0</v>
      </c>
      <c r="AB43" s="39">
        <f t="shared" si="10"/>
        <v>3.1</v>
      </c>
      <c r="AC43" s="39">
        <f t="shared" si="11"/>
        <v>2.9</v>
      </c>
      <c r="AD43" s="39">
        <f t="shared" si="12"/>
        <v>2.9</v>
      </c>
      <c r="AE43" s="40"/>
      <c r="AF43" s="40"/>
      <c r="AG43" s="40"/>
      <c r="AH43" s="40"/>
      <c r="AI43" s="39">
        <f t="shared" si="41"/>
        <v>0</v>
      </c>
      <c r="AJ43" s="39">
        <f t="shared" si="62"/>
        <v>3.1</v>
      </c>
      <c r="AK43" s="39">
        <f t="shared" si="63"/>
        <v>2.9</v>
      </c>
      <c r="AL43" s="39">
        <f t="shared" si="64"/>
        <v>2.9</v>
      </c>
      <c r="AM43" s="39">
        <f>L43-AL43</f>
        <v>3.1</v>
      </c>
      <c r="AN43" s="40"/>
    </row>
    <row r="44" spans="1:40" ht="27" customHeight="1">
      <c r="A44" s="49" t="s">
        <v>155</v>
      </c>
      <c r="B44" s="29" t="s">
        <v>12</v>
      </c>
      <c r="C44" s="35" t="s">
        <v>91</v>
      </c>
      <c r="D44" s="36" t="s">
        <v>13</v>
      </c>
      <c r="E44" s="36"/>
      <c r="F44" s="44" t="s">
        <v>104</v>
      </c>
      <c r="G44" s="40"/>
      <c r="H44" s="40"/>
      <c r="I44" s="40"/>
      <c r="J44" s="40"/>
      <c r="K44" s="40">
        <f t="shared" si="61"/>
        <v>0</v>
      </c>
      <c r="L44" s="40">
        <f t="shared" si="61"/>
        <v>0</v>
      </c>
      <c r="M44" s="40">
        <f t="shared" ref="M44" si="65">SUM(I44:L44)</f>
        <v>0</v>
      </c>
      <c r="N44" s="40">
        <f t="shared" ref="N44" si="66">SUM(J44:M44)</f>
        <v>0</v>
      </c>
      <c r="O44" s="40"/>
      <c r="P44" s="40"/>
      <c r="Q44" s="39">
        <f t="shared" si="5"/>
        <v>0</v>
      </c>
      <c r="R44" s="39">
        <f t="shared" si="6"/>
        <v>0</v>
      </c>
      <c r="S44" s="40"/>
      <c r="T44" s="40"/>
      <c r="U44" s="40"/>
      <c r="V44" s="39">
        <f t="shared" si="39"/>
        <v>0</v>
      </c>
      <c r="W44" s="39">
        <f t="shared" si="8"/>
        <v>0</v>
      </c>
      <c r="X44" s="40"/>
      <c r="Y44" s="40"/>
      <c r="Z44" s="40"/>
      <c r="AA44" s="39">
        <f t="shared" si="40"/>
        <v>0</v>
      </c>
      <c r="AB44" s="39">
        <f t="shared" si="10"/>
        <v>0</v>
      </c>
      <c r="AC44" s="39">
        <f t="shared" si="11"/>
        <v>0</v>
      </c>
      <c r="AD44" s="39">
        <f t="shared" si="12"/>
        <v>0</v>
      </c>
      <c r="AE44" s="40"/>
      <c r="AF44" s="40"/>
      <c r="AG44" s="40"/>
      <c r="AH44" s="40"/>
      <c r="AI44" s="39">
        <f t="shared" si="41"/>
        <v>0</v>
      </c>
      <c r="AJ44" s="39">
        <f t="shared" si="62"/>
        <v>0</v>
      </c>
      <c r="AK44" s="39">
        <f t="shared" si="63"/>
        <v>0</v>
      </c>
      <c r="AL44" s="39">
        <f t="shared" si="64"/>
        <v>0</v>
      </c>
      <c r="AM44" s="39"/>
      <c r="AN44" s="40"/>
    </row>
    <row r="45" spans="1:40" ht="28.5" customHeight="1">
      <c r="A45" s="49" t="s">
        <v>180</v>
      </c>
      <c r="B45" s="29" t="s">
        <v>12</v>
      </c>
      <c r="C45" s="35" t="s">
        <v>91</v>
      </c>
      <c r="D45" s="36" t="s">
        <v>13</v>
      </c>
      <c r="E45" s="36"/>
      <c r="F45" s="44" t="s">
        <v>58</v>
      </c>
      <c r="G45" s="40"/>
      <c r="H45" s="40"/>
      <c r="I45" s="40"/>
      <c r="J45" s="40"/>
      <c r="K45" s="40">
        <v>0</v>
      </c>
      <c r="L45" s="40">
        <f>K45</f>
        <v>0</v>
      </c>
      <c r="M45" s="40">
        <f t="shared" ref="M45" si="67">SUM(I45:L45)</f>
        <v>0</v>
      </c>
      <c r="N45" s="40">
        <f t="shared" ref="N45" si="68">SUM(J45:M45)</f>
        <v>0</v>
      </c>
      <c r="O45" s="40"/>
      <c r="P45" s="40"/>
      <c r="Q45" s="39">
        <f t="shared" si="5"/>
        <v>0</v>
      </c>
      <c r="R45" s="39">
        <f t="shared" si="6"/>
        <v>0</v>
      </c>
      <c r="S45" s="40">
        <v>3.8</v>
      </c>
      <c r="T45" s="40"/>
      <c r="U45" s="40"/>
      <c r="V45" s="39">
        <f t="shared" si="39"/>
        <v>3.8</v>
      </c>
      <c r="W45" s="39">
        <f t="shared" si="8"/>
        <v>-3.8</v>
      </c>
      <c r="X45" s="40"/>
      <c r="Y45" s="40"/>
      <c r="Z45" s="40"/>
      <c r="AA45" s="39">
        <f t="shared" si="40"/>
        <v>0</v>
      </c>
      <c r="AB45" s="39">
        <f t="shared" si="10"/>
        <v>-3.8</v>
      </c>
      <c r="AC45" s="39">
        <f t="shared" si="11"/>
        <v>3.8</v>
      </c>
      <c r="AD45" s="39">
        <f>AC45+AE45</f>
        <v>3.8</v>
      </c>
      <c r="AE45" s="40"/>
      <c r="AF45" s="40"/>
      <c r="AG45" s="40"/>
      <c r="AH45" s="40"/>
      <c r="AI45" s="39">
        <f t="shared" si="41"/>
        <v>0</v>
      </c>
      <c r="AJ45" s="39">
        <v>0</v>
      </c>
      <c r="AK45" s="39">
        <v>4</v>
      </c>
      <c r="AL45" s="39">
        <f t="shared" si="64"/>
        <v>4</v>
      </c>
      <c r="AM45" s="39">
        <f>L45-AL45</f>
        <v>-4</v>
      </c>
      <c r="AN45" s="40"/>
    </row>
    <row r="46" spans="1:40" ht="35.25" customHeight="1">
      <c r="A46" s="49" t="s">
        <v>152</v>
      </c>
      <c r="B46" s="29" t="s">
        <v>12</v>
      </c>
      <c r="C46" s="35" t="s">
        <v>91</v>
      </c>
      <c r="D46" s="36" t="s">
        <v>13</v>
      </c>
      <c r="E46" s="36"/>
      <c r="F46" s="44" t="s">
        <v>102</v>
      </c>
      <c r="G46" s="40"/>
      <c r="H46" s="40"/>
      <c r="I46" s="40"/>
      <c r="J46" s="40"/>
      <c r="K46" s="40">
        <f t="shared" si="61"/>
        <v>0</v>
      </c>
      <c r="L46" s="40">
        <f t="shared" si="61"/>
        <v>0</v>
      </c>
      <c r="M46" s="40"/>
      <c r="N46" s="40"/>
      <c r="O46" s="40"/>
      <c r="P46" s="40"/>
      <c r="Q46" s="39">
        <f t="shared" si="5"/>
        <v>0</v>
      </c>
      <c r="R46" s="39">
        <f t="shared" si="6"/>
        <v>0</v>
      </c>
      <c r="S46" s="40"/>
      <c r="T46" s="40"/>
      <c r="U46" s="40"/>
      <c r="V46" s="39">
        <f t="shared" si="39"/>
        <v>0</v>
      </c>
      <c r="W46" s="39">
        <f t="shared" si="8"/>
        <v>0</v>
      </c>
      <c r="X46" s="40"/>
      <c r="Y46" s="40"/>
      <c r="Z46" s="40"/>
      <c r="AA46" s="39">
        <f t="shared" si="40"/>
        <v>0</v>
      </c>
      <c r="AB46" s="39">
        <f t="shared" si="10"/>
        <v>0</v>
      </c>
      <c r="AC46" s="39">
        <f t="shared" si="11"/>
        <v>0</v>
      </c>
      <c r="AD46" s="39">
        <f t="shared" si="12"/>
        <v>0</v>
      </c>
      <c r="AE46" s="40"/>
      <c r="AF46" s="40"/>
      <c r="AG46" s="40"/>
      <c r="AH46" s="40"/>
      <c r="AI46" s="39">
        <f t="shared" si="41"/>
        <v>0</v>
      </c>
      <c r="AJ46" s="39">
        <f t="shared" si="62"/>
        <v>0</v>
      </c>
      <c r="AK46" s="39">
        <f t="shared" si="63"/>
        <v>0</v>
      </c>
      <c r="AL46" s="39">
        <f t="shared" si="64"/>
        <v>0</v>
      </c>
      <c r="AM46" s="39"/>
      <c r="AN46" s="40"/>
    </row>
    <row r="47" spans="1:40" ht="15" customHeight="1">
      <c r="A47" s="49" t="s">
        <v>183</v>
      </c>
      <c r="B47" s="29"/>
      <c r="C47" s="35"/>
      <c r="D47" s="36"/>
      <c r="E47" s="36"/>
      <c r="F47" s="44"/>
      <c r="G47" s="40"/>
      <c r="H47" s="40"/>
      <c r="I47" s="40"/>
      <c r="J47" s="40"/>
      <c r="K47" s="40"/>
      <c r="L47" s="40">
        <f>K47</f>
        <v>0</v>
      </c>
      <c r="M47" s="40"/>
      <c r="N47" s="40"/>
      <c r="O47" s="40"/>
      <c r="P47" s="40"/>
      <c r="Q47" s="39">
        <f t="shared" si="5"/>
        <v>0</v>
      </c>
      <c r="R47" s="39"/>
      <c r="S47" s="40"/>
      <c r="T47" s="40"/>
      <c r="U47" s="40"/>
      <c r="V47" s="39"/>
      <c r="W47" s="39"/>
      <c r="X47" s="40"/>
      <c r="Y47" s="40"/>
      <c r="Z47" s="40"/>
      <c r="AA47" s="39">
        <f t="shared" si="40"/>
        <v>0</v>
      </c>
      <c r="AB47" s="39"/>
      <c r="AC47" s="39"/>
      <c r="AD47" s="39"/>
      <c r="AE47" s="40">
        <v>0.8</v>
      </c>
      <c r="AF47" s="40">
        <v>0.8</v>
      </c>
      <c r="AG47" s="40"/>
      <c r="AH47" s="40"/>
      <c r="AI47" s="39">
        <f t="shared" si="41"/>
        <v>0.8</v>
      </c>
      <c r="AJ47" s="39">
        <f t="shared" si="62"/>
        <v>-0.8</v>
      </c>
      <c r="AK47" s="39">
        <f t="shared" si="63"/>
        <v>0.8</v>
      </c>
      <c r="AL47" s="39">
        <v>0.8</v>
      </c>
      <c r="AM47" s="39">
        <f>L47-AL47</f>
        <v>-0.8</v>
      </c>
      <c r="AN47" s="40"/>
    </row>
    <row r="48" spans="1:40" ht="15" customHeight="1">
      <c r="A48" s="49" t="s">
        <v>187</v>
      </c>
      <c r="B48" s="29"/>
      <c r="C48" s="35"/>
      <c r="D48" s="36"/>
      <c r="E48" s="36"/>
      <c r="F48" s="44" t="s">
        <v>188</v>
      </c>
      <c r="G48" s="40"/>
      <c r="H48" s="40"/>
      <c r="I48" s="40"/>
      <c r="J48" s="40"/>
      <c r="K48" s="40"/>
      <c r="L48" s="40">
        <f>K48</f>
        <v>0</v>
      </c>
      <c r="M48" s="40">
        <f t="shared" ref="M48" si="69">SUM(I48:L48)</f>
        <v>0</v>
      </c>
      <c r="N48" s="40">
        <f t="shared" ref="N48" si="70">SUM(J48:M48)</f>
        <v>0</v>
      </c>
      <c r="O48" s="40"/>
      <c r="P48" s="40"/>
      <c r="Q48" s="39">
        <f t="shared" si="5"/>
        <v>0</v>
      </c>
      <c r="R48" s="39"/>
      <c r="S48" s="40"/>
      <c r="T48" s="40"/>
      <c r="U48" s="40"/>
      <c r="V48" s="39"/>
      <c r="W48" s="39"/>
      <c r="X48" s="40"/>
      <c r="Y48" s="40"/>
      <c r="Z48" s="40"/>
      <c r="AA48" s="39">
        <f t="shared" si="40"/>
        <v>0</v>
      </c>
      <c r="AB48" s="39"/>
      <c r="AC48" s="39"/>
      <c r="AD48" s="39"/>
      <c r="AE48" s="40"/>
      <c r="AF48" s="40"/>
      <c r="AG48" s="40">
        <v>6</v>
      </c>
      <c r="AH48" s="40"/>
      <c r="AI48" s="39">
        <f t="shared" si="41"/>
        <v>6</v>
      </c>
      <c r="AJ48" s="39">
        <f t="shared" si="62"/>
        <v>-6</v>
      </c>
      <c r="AK48" s="39">
        <f t="shared" si="63"/>
        <v>6</v>
      </c>
      <c r="AL48" s="39"/>
      <c r="AM48" s="39"/>
      <c r="AN48" s="40"/>
    </row>
    <row r="49" spans="1:40" ht="18.75" customHeight="1">
      <c r="A49" s="49" t="s">
        <v>176</v>
      </c>
      <c r="B49" s="29" t="s">
        <v>12</v>
      </c>
      <c r="C49" s="35" t="s">
        <v>91</v>
      </c>
      <c r="D49" s="36" t="s">
        <v>13</v>
      </c>
      <c r="E49" s="51"/>
      <c r="F49" s="44" t="s">
        <v>177</v>
      </c>
      <c r="G49" s="40"/>
      <c r="H49" s="40"/>
      <c r="I49" s="40"/>
      <c r="J49" s="40"/>
      <c r="K49" s="40">
        <f t="shared" si="61"/>
        <v>0</v>
      </c>
      <c r="L49" s="40">
        <f>K49</f>
        <v>0</v>
      </c>
      <c r="M49" s="40"/>
      <c r="N49" s="40"/>
      <c r="O49" s="40"/>
      <c r="P49" s="40"/>
      <c r="Q49" s="39">
        <f t="shared" si="5"/>
        <v>0</v>
      </c>
      <c r="R49" s="39">
        <f t="shared" si="6"/>
        <v>0</v>
      </c>
      <c r="S49" s="40">
        <v>1.9</v>
      </c>
      <c r="T49" s="40"/>
      <c r="U49" s="40"/>
      <c r="V49" s="39">
        <f t="shared" si="39"/>
        <v>1.9</v>
      </c>
      <c r="W49" s="39">
        <f t="shared" si="8"/>
        <v>-1.9</v>
      </c>
      <c r="X49" s="40"/>
      <c r="Y49" s="40"/>
      <c r="Z49" s="40"/>
      <c r="AA49" s="39">
        <f t="shared" si="40"/>
        <v>0</v>
      </c>
      <c r="AB49" s="39">
        <f t="shared" si="10"/>
        <v>-1.9</v>
      </c>
      <c r="AC49" s="39">
        <f t="shared" si="11"/>
        <v>1.9</v>
      </c>
      <c r="AD49" s="39">
        <f t="shared" si="12"/>
        <v>1.9</v>
      </c>
      <c r="AE49" s="40"/>
      <c r="AF49" s="40"/>
      <c r="AG49" s="40"/>
      <c r="AH49" s="40"/>
      <c r="AI49" s="39">
        <f t="shared" si="41"/>
        <v>0</v>
      </c>
      <c r="AJ49" s="39">
        <f t="shared" si="14"/>
        <v>-1.9</v>
      </c>
      <c r="AK49" s="39">
        <f t="shared" si="63"/>
        <v>1.9</v>
      </c>
      <c r="AL49" s="39">
        <f t="shared" ref="AL49:AL69" si="71">AK49+AN49</f>
        <v>1.9</v>
      </c>
      <c r="AM49" s="39">
        <f>L49-AK49</f>
        <v>-1.9</v>
      </c>
      <c r="AN49" s="40"/>
    </row>
    <row r="50" spans="1:40" ht="27" customHeight="1">
      <c r="A50" s="47" t="s">
        <v>60</v>
      </c>
      <c r="B50" s="29" t="s">
        <v>12</v>
      </c>
      <c r="C50" s="35" t="s">
        <v>91</v>
      </c>
      <c r="D50" s="36" t="s">
        <v>61</v>
      </c>
      <c r="E50" s="44">
        <v>260</v>
      </c>
      <c r="F50" s="44" t="s">
        <v>62</v>
      </c>
      <c r="G50" s="9">
        <f t="shared" ref="G50:L50" si="72">SUM(G51:G52)</f>
        <v>0</v>
      </c>
      <c r="H50" s="9">
        <f t="shared" si="72"/>
        <v>0</v>
      </c>
      <c r="I50" s="9">
        <f t="shared" si="72"/>
        <v>0</v>
      </c>
      <c r="J50" s="9">
        <f t="shared" si="72"/>
        <v>0</v>
      </c>
      <c r="K50" s="9">
        <f t="shared" si="72"/>
        <v>0</v>
      </c>
      <c r="L50" s="9">
        <f t="shared" si="72"/>
        <v>0</v>
      </c>
      <c r="M50" s="38">
        <f>M51</f>
        <v>0</v>
      </c>
      <c r="N50" s="9">
        <f>SUM(N51:N52)</f>
        <v>0</v>
      </c>
      <c r="O50" s="9">
        <f t="shared" ref="O50:P50" si="73">SUM(O51:O52)</f>
        <v>0</v>
      </c>
      <c r="P50" s="9">
        <f t="shared" si="73"/>
        <v>0</v>
      </c>
      <c r="Q50" s="39">
        <f t="shared" si="5"/>
        <v>0</v>
      </c>
      <c r="R50" s="39">
        <f t="shared" si="6"/>
        <v>0</v>
      </c>
      <c r="S50" s="9">
        <f>SUM(S51:S52)</f>
        <v>0</v>
      </c>
      <c r="T50" s="9">
        <f t="shared" ref="T50" si="74">SUM(T51:T52)</f>
        <v>0</v>
      </c>
      <c r="U50" s="9">
        <f t="shared" ref="U50" si="75">SUM(U51:U52)</f>
        <v>0</v>
      </c>
      <c r="V50" s="39">
        <f t="shared" si="39"/>
        <v>0</v>
      </c>
      <c r="W50" s="39">
        <f t="shared" si="8"/>
        <v>0</v>
      </c>
      <c r="X50" s="9">
        <f>SUM(X51:X52)</f>
        <v>0</v>
      </c>
      <c r="Y50" s="9">
        <f t="shared" ref="Y50" si="76">SUM(Y51:Y52)</f>
        <v>0</v>
      </c>
      <c r="Z50" s="9">
        <f t="shared" ref="Z50" si="77">SUM(Z51:Z52)</f>
        <v>0</v>
      </c>
      <c r="AA50" s="39">
        <f t="shared" si="40"/>
        <v>0</v>
      </c>
      <c r="AB50" s="39">
        <f t="shared" si="10"/>
        <v>0</v>
      </c>
      <c r="AC50" s="39">
        <f t="shared" si="11"/>
        <v>0</v>
      </c>
      <c r="AD50" s="39">
        <f t="shared" si="12"/>
        <v>0</v>
      </c>
      <c r="AE50" s="40"/>
      <c r="AF50" s="9">
        <f>SUM(AF51:AF52)</f>
        <v>0</v>
      </c>
      <c r="AG50" s="9">
        <f t="shared" ref="AG50" si="78">SUM(AG51:AG52)</f>
        <v>0</v>
      </c>
      <c r="AH50" s="9">
        <f t="shared" ref="AH50" si="79">SUM(AH51:AH52)</f>
        <v>0</v>
      </c>
      <c r="AI50" s="39">
        <f t="shared" si="41"/>
        <v>0</v>
      </c>
      <c r="AJ50" s="39">
        <f t="shared" si="14"/>
        <v>0</v>
      </c>
      <c r="AK50" s="39">
        <f t="shared" si="63"/>
        <v>0</v>
      </c>
      <c r="AL50" s="39">
        <f t="shared" si="71"/>
        <v>0</v>
      </c>
      <c r="AM50" s="39"/>
      <c r="AN50" s="40"/>
    </row>
    <row r="51" spans="1:40" ht="19.5" customHeight="1">
      <c r="A51" s="49" t="s">
        <v>142</v>
      </c>
      <c r="B51" s="29" t="s">
        <v>109</v>
      </c>
      <c r="C51" s="35" t="s">
        <v>110</v>
      </c>
      <c r="D51" s="36" t="s">
        <v>111</v>
      </c>
      <c r="E51" s="51">
        <v>262</v>
      </c>
      <c r="F51" s="44" t="s">
        <v>113</v>
      </c>
      <c r="G51" s="40"/>
      <c r="H51" s="40"/>
      <c r="I51" s="40"/>
      <c r="J51" s="40"/>
      <c r="K51" s="40">
        <f>SUM(G51:J51)</f>
        <v>0</v>
      </c>
      <c r="L51" s="40">
        <f>SUM(H51:K51)</f>
        <v>0</v>
      </c>
      <c r="M51" s="40"/>
      <c r="N51" s="40"/>
      <c r="O51" s="40"/>
      <c r="P51" s="40">
        <f>138-138</f>
        <v>0</v>
      </c>
      <c r="Q51" s="39">
        <f t="shared" si="5"/>
        <v>0</v>
      </c>
      <c r="R51" s="39">
        <f t="shared" si="6"/>
        <v>0</v>
      </c>
      <c r="S51" s="40"/>
      <c r="T51" s="40"/>
      <c r="U51" s="40">
        <f>138-138</f>
        <v>0</v>
      </c>
      <c r="V51" s="39">
        <f t="shared" si="39"/>
        <v>0</v>
      </c>
      <c r="W51" s="39">
        <f t="shared" si="8"/>
        <v>0</v>
      </c>
      <c r="X51" s="40"/>
      <c r="Y51" s="40"/>
      <c r="Z51" s="40">
        <f>138-138</f>
        <v>0</v>
      </c>
      <c r="AA51" s="39">
        <f t="shared" si="40"/>
        <v>0</v>
      </c>
      <c r="AB51" s="39">
        <f t="shared" si="10"/>
        <v>0</v>
      </c>
      <c r="AC51" s="39">
        <f t="shared" si="11"/>
        <v>0</v>
      </c>
      <c r="AD51" s="39">
        <f t="shared" si="12"/>
        <v>0</v>
      </c>
      <c r="AE51" s="40"/>
      <c r="AF51" s="40"/>
      <c r="AG51" s="40"/>
      <c r="AH51" s="40">
        <f>138-138</f>
        <v>0</v>
      </c>
      <c r="AI51" s="39">
        <f t="shared" si="41"/>
        <v>0</v>
      </c>
      <c r="AJ51" s="39">
        <f t="shared" si="14"/>
        <v>0</v>
      </c>
      <c r="AK51" s="39">
        <f t="shared" si="15"/>
        <v>0</v>
      </c>
      <c r="AL51" s="39">
        <f t="shared" si="71"/>
        <v>0</v>
      </c>
      <c r="AM51" s="39"/>
      <c r="AN51" s="40"/>
    </row>
    <row r="52" spans="1:40" ht="19.5" customHeight="1">
      <c r="A52" s="49" t="s">
        <v>112</v>
      </c>
      <c r="B52" s="29" t="s">
        <v>12</v>
      </c>
      <c r="C52" s="35" t="s">
        <v>91</v>
      </c>
      <c r="D52" s="36" t="s">
        <v>61</v>
      </c>
      <c r="E52" s="51">
        <v>262</v>
      </c>
      <c r="F52" s="44" t="s">
        <v>114</v>
      </c>
      <c r="G52" s="40"/>
      <c r="H52" s="40"/>
      <c r="I52" s="40"/>
      <c r="J52" s="40"/>
      <c r="K52" s="40">
        <f>SUM(G52:J52)</f>
        <v>0</v>
      </c>
      <c r="L52" s="40">
        <f>SUM(H52:K52)</f>
        <v>0</v>
      </c>
      <c r="M52" s="40"/>
      <c r="N52" s="40"/>
      <c r="O52" s="40">
        <f>800-800</f>
        <v>0</v>
      </c>
      <c r="P52" s="40"/>
      <c r="Q52" s="39">
        <f t="shared" si="5"/>
        <v>0</v>
      </c>
      <c r="R52" s="39">
        <f t="shared" si="6"/>
        <v>0</v>
      </c>
      <c r="S52" s="40"/>
      <c r="T52" s="40">
        <f>800-800</f>
        <v>0</v>
      </c>
      <c r="U52" s="40"/>
      <c r="V52" s="39">
        <f t="shared" si="39"/>
        <v>0</v>
      </c>
      <c r="W52" s="39">
        <f t="shared" si="8"/>
        <v>0</v>
      </c>
      <c r="X52" s="40"/>
      <c r="Y52" s="40">
        <f>800-800</f>
        <v>0</v>
      </c>
      <c r="Z52" s="40"/>
      <c r="AA52" s="39">
        <f t="shared" si="40"/>
        <v>0</v>
      </c>
      <c r="AB52" s="39">
        <f t="shared" si="10"/>
        <v>0</v>
      </c>
      <c r="AC52" s="39">
        <f t="shared" si="11"/>
        <v>0</v>
      </c>
      <c r="AD52" s="39">
        <f t="shared" si="12"/>
        <v>0</v>
      </c>
      <c r="AE52" s="40"/>
      <c r="AF52" s="40"/>
      <c r="AG52" s="40">
        <f>800-800</f>
        <v>0</v>
      </c>
      <c r="AH52" s="40"/>
      <c r="AI52" s="39">
        <f t="shared" si="41"/>
        <v>0</v>
      </c>
      <c r="AJ52" s="39">
        <f t="shared" si="14"/>
        <v>0</v>
      </c>
      <c r="AK52" s="39">
        <f t="shared" si="15"/>
        <v>0</v>
      </c>
      <c r="AL52" s="39">
        <f t="shared" si="71"/>
        <v>0</v>
      </c>
      <c r="AM52" s="39"/>
      <c r="AN52" s="40"/>
    </row>
    <row r="53" spans="1:40" ht="20.25" customHeight="1">
      <c r="A53" s="47" t="s">
        <v>63</v>
      </c>
      <c r="B53" s="29" t="s">
        <v>12</v>
      </c>
      <c r="C53" s="35" t="s">
        <v>91</v>
      </c>
      <c r="D53" s="36" t="s">
        <v>13</v>
      </c>
      <c r="E53" s="44">
        <v>290</v>
      </c>
      <c r="F53" s="44" t="s">
        <v>93</v>
      </c>
      <c r="G53" s="9">
        <f>G54+G55+G56+G57+G58+G59+G60</f>
        <v>7</v>
      </c>
      <c r="H53" s="9">
        <f>H54+H55+H56+H57+H58+H59+H60</f>
        <v>6</v>
      </c>
      <c r="I53" s="9">
        <f>I54+I55+I56+I57+I58+I59+I60</f>
        <v>6</v>
      </c>
      <c r="J53" s="9">
        <f>J54+J55+J56+J57+J58+J59+J60</f>
        <v>74</v>
      </c>
      <c r="K53" s="9">
        <f>K54+K55+K56+K57+K58+K59+K60</f>
        <v>93</v>
      </c>
      <c r="L53" s="9">
        <v>93</v>
      </c>
      <c r="M53" s="38">
        <f>M58+M59</f>
        <v>0</v>
      </c>
      <c r="N53" s="9">
        <f>N54+N55+N56+N57+N58+N59+N60</f>
        <v>0</v>
      </c>
      <c r="O53" s="9">
        <f t="shared" ref="O53:P53" si="80">O54+O55+O56+O57+O58+O59+O60</f>
        <v>5</v>
      </c>
      <c r="P53" s="9">
        <f t="shared" si="80"/>
        <v>2.2999999999999998</v>
      </c>
      <c r="Q53" s="39">
        <f t="shared" si="5"/>
        <v>7.3</v>
      </c>
      <c r="R53" s="39">
        <f t="shared" si="6"/>
        <v>-0.29999999999999982</v>
      </c>
      <c r="S53" s="9">
        <f>S54+S55+S56+S57+S58+S59+S60</f>
        <v>0.3</v>
      </c>
      <c r="T53" s="9">
        <f t="shared" ref="T53" si="81">T54+T55+T56+T57+T58+T59+T60</f>
        <v>0</v>
      </c>
      <c r="U53" s="9">
        <f t="shared" ref="U53" si="82">U54+U55+U56+U57+U58+U59+U60</f>
        <v>6.0880000000000001</v>
      </c>
      <c r="V53" s="39">
        <f t="shared" si="39"/>
        <v>6.3879999999999999</v>
      </c>
      <c r="W53" s="39">
        <f t="shared" si="8"/>
        <v>-0.68799999999999972</v>
      </c>
      <c r="X53" s="9">
        <f>X54+X55+X56+X57+X58+X59+X60</f>
        <v>0</v>
      </c>
      <c r="Y53" s="9">
        <f t="shared" ref="Y53" si="83">Y54+Y55+Y56+Y57+Y58+Y59+Y60</f>
        <v>1.3</v>
      </c>
      <c r="Z53" s="9">
        <f t="shared" ref="Z53" si="84">Z54+Z55+Z56+Z57+Z58+Z59+Z60</f>
        <v>2.4</v>
      </c>
      <c r="AA53" s="39">
        <f t="shared" si="40"/>
        <v>3.7</v>
      </c>
      <c r="AB53" s="39">
        <f t="shared" si="10"/>
        <v>1.6120000000000001</v>
      </c>
      <c r="AC53" s="39">
        <f t="shared" si="11"/>
        <v>17.387999999999998</v>
      </c>
      <c r="AD53" s="39">
        <f t="shared" si="12"/>
        <v>17.387999999999998</v>
      </c>
      <c r="AE53" s="40"/>
      <c r="AF53" s="9">
        <f>AF54+AF55+AF56+AF57+AF58+AF59+AF60</f>
        <v>2.5</v>
      </c>
      <c r="AG53" s="9">
        <f t="shared" ref="AG53" si="85">AG54+AG55+AG56+AG57+AG58+AG59+AG60</f>
        <v>0.8</v>
      </c>
      <c r="AH53" s="9">
        <f t="shared" ref="AH53" si="86">AH54+AH55+AH56+AH57+AH58+AH59+AH60</f>
        <v>0</v>
      </c>
      <c r="AI53" s="39">
        <f t="shared" si="41"/>
        <v>3.3</v>
      </c>
      <c r="AJ53" s="39">
        <f>L53-AC53-AI53</f>
        <v>72.311999999999998</v>
      </c>
      <c r="AK53" s="39">
        <f t="shared" si="15"/>
        <v>20.687999999999999</v>
      </c>
      <c r="AL53" s="39">
        <f t="shared" si="71"/>
        <v>20.707999999999998</v>
      </c>
      <c r="AM53" s="39"/>
      <c r="AN53" s="40">
        <v>0.02</v>
      </c>
    </row>
    <row r="54" spans="1:40" ht="26.25" customHeight="1">
      <c r="A54" s="49" t="s">
        <v>162</v>
      </c>
      <c r="B54" s="29" t="s">
        <v>12</v>
      </c>
      <c r="C54" s="35" t="s">
        <v>91</v>
      </c>
      <c r="D54" s="36" t="s">
        <v>13</v>
      </c>
      <c r="E54" s="51"/>
      <c r="F54" s="44" t="s">
        <v>163</v>
      </c>
      <c r="G54" s="11"/>
      <c r="H54" s="11"/>
      <c r="I54" s="11"/>
      <c r="J54" s="11"/>
      <c r="K54" s="9">
        <f>G54+H54+I54+J54</f>
        <v>0</v>
      </c>
      <c r="L54" s="9">
        <f>H54+I54+J54+K54</f>
        <v>0</v>
      </c>
      <c r="M54" s="40"/>
      <c r="N54" s="11"/>
      <c r="O54" s="11"/>
      <c r="P54" s="11"/>
      <c r="Q54" s="39">
        <f t="shared" si="5"/>
        <v>0</v>
      </c>
      <c r="R54" s="39">
        <f t="shared" si="6"/>
        <v>0</v>
      </c>
      <c r="S54" s="11"/>
      <c r="T54" s="11"/>
      <c r="U54" s="11"/>
      <c r="V54" s="39">
        <f t="shared" si="39"/>
        <v>0</v>
      </c>
      <c r="W54" s="39">
        <f t="shared" si="8"/>
        <v>0</v>
      </c>
      <c r="X54" s="11"/>
      <c r="Y54" s="11"/>
      <c r="Z54" s="11"/>
      <c r="AA54" s="39">
        <f t="shared" si="40"/>
        <v>0</v>
      </c>
      <c r="AB54" s="39">
        <f t="shared" si="10"/>
        <v>0</v>
      </c>
      <c r="AC54" s="39">
        <f t="shared" si="11"/>
        <v>0</v>
      </c>
      <c r="AD54" s="39">
        <f t="shared" si="12"/>
        <v>0</v>
      </c>
      <c r="AE54" s="40"/>
      <c r="AF54" s="11"/>
      <c r="AG54" s="11"/>
      <c r="AH54" s="11"/>
      <c r="AI54" s="39">
        <f t="shared" si="41"/>
        <v>0</v>
      </c>
      <c r="AJ54" s="39">
        <f t="shared" si="14"/>
        <v>0</v>
      </c>
      <c r="AK54" s="39">
        <f t="shared" si="15"/>
        <v>0</v>
      </c>
      <c r="AL54" s="39">
        <f t="shared" si="71"/>
        <v>0</v>
      </c>
      <c r="AM54" s="39"/>
      <c r="AN54" s="40"/>
    </row>
    <row r="55" spans="1:40" ht="17.25" customHeight="1">
      <c r="A55" s="49" t="s">
        <v>64</v>
      </c>
      <c r="B55" s="29" t="s">
        <v>12</v>
      </c>
      <c r="C55" s="35" t="s">
        <v>91</v>
      </c>
      <c r="D55" s="36" t="s">
        <v>13</v>
      </c>
      <c r="E55" s="51"/>
      <c r="F55" s="44" t="s">
        <v>94</v>
      </c>
      <c r="G55" s="11">
        <v>5</v>
      </c>
      <c r="H55" s="11">
        <v>4</v>
      </c>
      <c r="I55" s="11">
        <v>4</v>
      </c>
      <c r="J55" s="11">
        <v>5</v>
      </c>
      <c r="K55" s="9">
        <f t="shared" ref="K55:K60" si="87">G55+H55+I55+J55</f>
        <v>18</v>
      </c>
      <c r="L55" s="9">
        <f>K55</f>
        <v>18</v>
      </c>
      <c r="M55" s="40"/>
      <c r="N55" s="11"/>
      <c r="O55" s="11"/>
      <c r="P55" s="11"/>
      <c r="Q55" s="39">
        <f t="shared" si="5"/>
        <v>0</v>
      </c>
      <c r="R55" s="39">
        <f t="shared" si="6"/>
        <v>5</v>
      </c>
      <c r="S55" s="11"/>
      <c r="T55" s="11"/>
      <c r="U55" s="11">
        <v>5.8730000000000002</v>
      </c>
      <c r="V55" s="39">
        <f t="shared" si="39"/>
        <v>5.8730000000000002</v>
      </c>
      <c r="W55" s="39">
        <f t="shared" si="8"/>
        <v>3.1269999999999998</v>
      </c>
      <c r="X55" s="11"/>
      <c r="Y55" s="11"/>
      <c r="Z55" s="11"/>
      <c r="AA55" s="39">
        <f t="shared" si="40"/>
        <v>0</v>
      </c>
      <c r="AB55" s="39">
        <f t="shared" si="10"/>
        <v>7.1269999999999998</v>
      </c>
      <c r="AC55" s="39">
        <f t="shared" si="11"/>
        <v>5.8730000000000002</v>
      </c>
      <c r="AD55" s="39">
        <f t="shared" si="12"/>
        <v>5.8730000000000002</v>
      </c>
      <c r="AE55" s="40"/>
      <c r="AF55" s="11">
        <v>2.5</v>
      </c>
      <c r="AG55" s="11">
        <v>0.8</v>
      </c>
      <c r="AH55" s="11"/>
      <c r="AI55" s="39">
        <f t="shared" si="41"/>
        <v>3.3</v>
      </c>
      <c r="AJ55" s="39">
        <f t="shared" si="14"/>
        <v>8.8269999999999982</v>
      </c>
      <c r="AK55" s="39">
        <f t="shared" si="15"/>
        <v>9.173</v>
      </c>
      <c r="AL55" s="39">
        <f t="shared" si="71"/>
        <v>9.173</v>
      </c>
      <c r="AM55" s="39">
        <f>L55-AL55</f>
        <v>8.827</v>
      </c>
      <c r="AN55" s="40"/>
    </row>
    <row r="56" spans="1:40" ht="17.25" customHeight="1">
      <c r="A56" s="49" t="s">
        <v>65</v>
      </c>
      <c r="B56" s="29" t="s">
        <v>12</v>
      </c>
      <c r="C56" s="35" t="s">
        <v>91</v>
      </c>
      <c r="D56" s="36" t="s">
        <v>13</v>
      </c>
      <c r="E56" s="51"/>
      <c r="F56" s="44" t="s">
        <v>95</v>
      </c>
      <c r="G56" s="11"/>
      <c r="H56" s="11"/>
      <c r="I56" s="11"/>
      <c r="J56" s="11">
        <v>1</v>
      </c>
      <c r="K56" s="9">
        <f>G56+H56+I56+J56</f>
        <v>1</v>
      </c>
      <c r="L56" s="9">
        <f>K56</f>
        <v>1</v>
      </c>
      <c r="M56" s="40"/>
      <c r="N56" s="11"/>
      <c r="O56" s="11">
        <v>5</v>
      </c>
      <c r="P56" s="11"/>
      <c r="Q56" s="39">
        <f t="shared" si="5"/>
        <v>5</v>
      </c>
      <c r="R56" s="39">
        <f t="shared" si="6"/>
        <v>-5</v>
      </c>
      <c r="S56" s="11"/>
      <c r="T56" s="11"/>
      <c r="U56" s="11"/>
      <c r="V56" s="39">
        <f t="shared" si="39"/>
        <v>0</v>
      </c>
      <c r="W56" s="39">
        <f t="shared" si="8"/>
        <v>-5</v>
      </c>
      <c r="X56" s="11"/>
      <c r="Y56" s="11"/>
      <c r="Z56" s="11"/>
      <c r="AA56" s="39">
        <f t="shared" si="40"/>
        <v>0</v>
      </c>
      <c r="AB56" s="39">
        <f t="shared" si="10"/>
        <v>-5</v>
      </c>
      <c r="AC56" s="39">
        <f t="shared" si="11"/>
        <v>5</v>
      </c>
      <c r="AD56" s="39">
        <f t="shared" si="12"/>
        <v>5</v>
      </c>
      <c r="AE56" s="40"/>
      <c r="AF56" s="11"/>
      <c r="AG56" s="11"/>
      <c r="AH56" s="11"/>
      <c r="AI56" s="39">
        <f t="shared" si="41"/>
        <v>0</v>
      </c>
      <c r="AJ56" s="39">
        <f t="shared" si="14"/>
        <v>-4</v>
      </c>
      <c r="AK56" s="39">
        <f t="shared" si="15"/>
        <v>5</v>
      </c>
      <c r="AL56" s="39">
        <f t="shared" si="71"/>
        <v>5</v>
      </c>
      <c r="AM56" s="39">
        <f>L56-AL56</f>
        <v>-4</v>
      </c>
      <c r="AN56" s="40"/>
    </row>
    <row r="57" spans="1:40" ht="16.5" customHeight="1">
      <c r="A57" s="49" t="s">
        <v>66</v>
      </c>
      <c r="B57" s="29" t="s">
        <v>12</v>
      </c>
      <c r="C57" s="35" t="s">
        <v>91</v>
      </c>
      <c r="D57" s="36" t="s">
        <v>13</v>
      </c>
      <c r="E57" s="51"/>
      <c r="F57" s="44" t="s">
        <v>96</v>
      </c>
      <c r="G57" s="11"/>
      <c r="H57" s="11"/>
      <c r="I57" s="11"/>
      <c r="J57" s="11">
        <v>66</v>
      </c>
      <c r="K57" s="9">
        <f t="shared" si="87"/>
        <v>66</v>
      </c>
      <c r="L57" s="9">
        <v>66</v>
      </c>
      <c r="M57" s="40"/>
      <c r="N57" s="40"/>
      <c r="O57" s="40"/>
      <c r="P57" s="40"/>
      <c r="Q57" s="39">
        <f t="shared" si="5"/>
        <v>0</v>
      </c>
      <c r="R57" s="39">
        <f t="shared" si="6"/>
        <v>0</v>
      </c>
      <c r="S57" s="40"/>
      <c r="T57" s="40"/>
      <c r="U57" s="40"/>
      <c r="V57" s="39">
        <f t="shared" si="39"/>
        <v>0</v>
      </c>
      <c r="W57" s="39">
        <f t="shared" si="8"/>
        <v>0</v>
      </c>
      <c r="X57" s="40"/>
      <c r="Y57" s="40"/>
      <c r="Z57" s="40"/>
      <c r="AA57" s="39">
        <f t="shared" si="40"/>
        <v>0</v>
      </c>
      <c r="AB57" s="39">
        <f t="shared" si="10"/>
        <v>0</v>
      </c>
      <c r="AC57" s="39">
        <f t="shared" si="11"/>
        <v>0</v>
      </c>
      <c r="AD57" s="39">
        <f t="shared" si="12"/>
        <v>0</v>
      </c>
      <c r="AE57" s="40"/>
      <c r="AF57" s="40"/>
      <c r="AG57" s="40"/>
      <c r="AH57" s="40"/>
      <c r="AI57" s="39">
        <f t="shared" si="41"/>
        <v>0</v>
      </c>
      <c r="AJ57" s="39">
        <f t="shared" si="14"/>
        <v>66</v>
      </c>
      <c r="AK57" s="39">
        <f t="shared" si="15"/>
        <v>0</v>
      </c>
      <c r="AL57" s="39">
        <f t="shared" si="71"/>
        <v>0</v>
      </c>
      <c r="AM57" s="39">
        <f>L57-AL57</f>
        <v>66</v>
      </c>
      <c r="AN57" s="40"/>
    </row>
    <row r="58" spans="1:40" ht="20.25" customHeight="1">
      <c r="A58" s="49" t="s">
        <v>67</v>
      </c>
      <c r="B58" s="29" t="s">
        <v>12</v>
      </c>
      <c r="C58" s="35" t="s">
        <v>91</v>
      </c>
      <c r="D58" s="36" t="s">
        <v>13</v>
      </c>
      <c r="E58" s="51"/>
      <c r="F58" s="44" t="s">
        <v>97</v>
      </c>
      <c r="G58" s="40">
        <v>2</v>
      </c>
      <c r="H58" s="40">
        <v>2</v>
      </c>
      <c r="I58" s="40">
        <v>2</v>
      </c>
      <c r="J58" s="40">
        <v>2</v>
      </c>
      <c r="K58" s="9">
        <f t="shared" si="87"/>
        <v>8</v>
      </c>
      <c r="L58" s="9">
        <f t="shared" ref="L58:L59" si="88">K58</f>
        <v>8</v>
      </c>
      <c r="M58" s="40"/>
      <c r="N58" s="40"/>
      <c r="O58" s="40"/>
      <c r="P58" s="40">
        <v>2.2999999999999998</v>
      </c>
      <c r="Q58" s="39">
        <f t="shared" si="5"/>
        <v>2.2999999999999998</v>
      </c>
      <c r="R58" s="39">
        <f t="shared" si="6"/>
        <v>-0.29999999999999982</v>
      </c>
      <c r="S58" s="40"/>
      <c r="T58" s="40"/>
      <c r="U58" s="40"/>
      <c r="V58" s="39">
        <f t="shared" si="39"/>
        <v>0</v>
      </c>
      <c r="W58" s="39">
        <f t="shared" si="8"/>
        <v>1.7000000000000002</v>
      </c>
      <c r="X58" s="40"/>
      <c r="Y58" s="40"/>
      <c r="Z58" s="40"/>
      <c r="AA58" s="39">
        <f t="shared" si="40"/>
        <v>0</v>
      </c>
      <c r="AB58" s="39">
        <f t="shared" si="10"/>
        <v>3.7</v>
      </c>
      <c r="AC58" s="39">
        <f t="shared" si="11"/>
        <v>2.2999999999999998</v>
      </c>
      <c r="AD58" s="39">
        <f t="shared" si="12"/>
        <v>2.2999999999999998</v>
      </c>
      <c r="AE58" s="40"/>
      <c r="AF58" s="40"/>
      <c r="AG58" s="40"/>
      <c r="AH58" s="40"/>
      <c r="AI58" s="39">
        <f t="shared" si="41"/>
        <v>0</v>
      </c>
      <c r="AJ58" s="39">
        <f t="shared" si="14"/>
        <v>5.7</v>
      </c>
      <c r="AK58" s="39">
        <f t="shared" si="15"/>
        <v>2.2999999999999998</v>
      </c>
      <c r="AL58" s="39">
        <f t="shared" si="71"/>
        <v>2.3199999999999998</v>
      </c>
      <c r="AM58" s="39">
        <f>L58-AL58</f>
        <v>5.68</v>
      </c>
      <c r="AN58" s="40">
        <v>0.02</v>
      </c>
    </row>
    <row r="59" spans="1:40" ht="17.25" customHeight="1">
      <c r="A59" s="49" t="s">
        <v>68</v>
      </c>
      <c r="B59" s="29" t="s">
        <v>12</v>
      </c>
      <c r="C59" s="35" t="s">
        <v>91</v>
      </c>
      <c r="D59" s="36" t="s">
        <v>13</v>
      </c>
      <c r="E59" s="51"/>
      <c r="F59" s="44" t="s">
        <v>69</v>
      </c>
      <c r="G59" s="40"/>
      <c r="H59" s="40"/>
      <c r="I59" s="40"/>
      <c r="J59" s="40"/>
      <c r="K59" s="9">
        <f t="shared" si="87"/>
        <v>0</v>
      </c>
      <c r="L59" s="9">
        <f t="shared" si="88"/>
        <v>0</v>
      </c>
      <c r="M59" s="40"/>
      <c r="N59" s="40"/>
      <c r="O59" s="40"/>
      <c r="P59" s="40"/>
      <c r="Q59" s="39">
        <f t="shared" si="5"/>
        <v>0</v>
      </c>
      <c r="R59" s="39">
        <f t="shared" si="6"/>
        <v>0</v>
      </c>
      <c r="S59" s="40"/>
      <c r="T59" s="40"/>
      <c r="U59" s="40"/>
      <c r="V59" s="39">
        <f t="shared" si="39"/>
        <v>0</v>
      </c>
      <c r="W59" s="39">
        <f t="shared" si="8"/>
        <v>0</v>
      </c>
      <c r="X59" s="40"/>
      <c r="Y59" s="40"/>
      <c r="Z59" s="40"/>
      <c r="AA59" s="39">
        <f t="shared" si="40"/>
        <v>0</v>
      </c>
      <c r="AB59" s="39">
        <f t="shared" si="10"/>
        <v>0</v>
      </c>
      <c r="AC59" s="39">
        <f t="shared" si="11"/>
        <v>0</v>
      </c>
      <c r="AD59" s="39">
        <f t="shared" si="12"/>
        <v>0</v>
      </c>
      <c r="AE59" s="40"/>
      <c r="AF59" s="40"/>
      <c r="AG59" s="40"/>
      <c r="AH59" s="40"/>
      <c r="AI59" s="39">
        <f t="shared" si="41"/>
        <v>0</v>
      </c>
      <c r="AJ59" s="39">
        <f t="shared" si="14"/>
        <v>0</v>
      </c>
      <c r="AK59" s="39">
        <f t="shared" si="15"/>
        <v>0</v>
      </c>
      <c r="AL59" s="39">
        <f t="shared" si="71"/>
        <v>0</v>
      </c>
      <c r="AM59" s="39"/>
      <c r="AN59" s="40"/>
    </row>
    <row r="60" spans="1:40" ht="15.75" customHeight="1">
      <c r="A60" s="49" t="s">
        <v>161</v>
      </c>
      <c r="B60" s="29" t="s">
        <v>12</v>
      </c>
      <c r="C60" s="35" t="s">
        <v>91</v>
      </c>
      <c r="D60" s="36" t="s">
        <v>13</v>
      </c>
      <c r="E60" s="51"/>
      <c r="F60" s="44" t="s">
        <v>160</v>
      </c>
      <c r="G60" s="40"/>
      <c r="H60" s="40"/>
      <c r="I60" s="40"/>
      <c r="J60" s="40">
        <v>0</v>
      </c>
      <c r="K60" s="9">
        <f t="shared" si="87"/>
        <v>0</v>
      </c>
      <c r="L60" s="9">
        <f>K60</f>
        <v>0</v>
      </c>
      <c r="M60" s="40"/>
      <c r="N60" s="40"/>
      <c r="O60" s="40"/>
      <c r="P60" s="40"/>
      <c r="Q60" s="39">
        <f t="shared" si="5"/>
        <v>0</v>
      </c>
      <c r="R60" s="39">
        <f t="shared" si="6"/>
        <v>0</v>
      </c>
      <c r="S60" s="40">
        <v>0.3</v>
      </c>
      <c r="T60" s="40"/>
      <c r="U60" s="40">
        <v>0.215</v>
      </c>
      <c r="V60" s="39">
        <f t="shared" si="39"/>
        <v>0.51500000000000001</v>
      </c>
      <c r="W60" s="39">
        <f t="shared" si="8"/>
        <v>-0.51500000000000001</v>
      </c>
      <c r="X60" s="40"/>
      <c r="Y60" s="40">
        <v>1.3</v>
      </c>
      <c r="Z60" s="40">
        <v>2.4</v>
      </c>
      <c r="AA60" s="39">
        <f t="shared" si="40"/>
        <v>3.7</v>
      </c>
      <c r="AB60" s="39">
        <f t="shared" si="10"/>
        <v>-4.2149999999999999</v>
      </c>
      <c r="AC60" s="39">
        <f t="shared" si="11"/>
        <v>4.2149999999999999</v>
      </c>
      <c r="AD60" s="39">
        <f t="shared" si="12"/>
        <v>4.2149999999999999</v>
      </c>
      <c r="AE60" s="40"/>
      <c r="AF60" s="40"/>
      <c r="AG60" s="40"/>
      <c r="AH60" s="40"/>
      <c r="AI60" s="39">
        <f t="shared" si="41"/>
        <v>0</v>
      </c>
      <c r="AJ60" s="39">
        <f t="shared" si="14"/>
        <v>-4.2149999999999999</v>
      </c>
      <c r="AK60" s="39">
        <f t="shared" si="15"/>
        <v>4.2149999999999999</v>
      </c>
      <c r="AL60" s="39">
        <f t="shared" si="71"/>
        <v>4.2149999999999999</v>
      </c>
      <c r="AM60" s="39"/>
      <c r="AN60" s="40"/>
    </row>
    <row r="61" spans="1:40" ht="22.5" customHeight="1">
      <c r="A61" s="52" t="s">
        <v>70</v>
      </c>
      <c r="B61" s="29" t="s">
        <v>12</v>
      </c>
      <c r="C61" s="35" t="s">
        <v>91</v>
      </c>
      <c r="D61" s="36" t="s">
        <v>13</v>
      </c>
      <c r="E61" s="54">
        <v>300</v>
      </c>
      <c r="F61" s="44" t="s">
        <v>71</v>
      </c>
      <c r="G61" s="10">
        <f>G62+G66</f>
        <v>113</v>
      </c>
      <c r="H61" s="10">
        <f t="shared" ref="H61:K61" si="89">H62+H66</f>
        <v>25</v>
      </c>
      <c r="I61" s="10">
        <f t="shared" si="89"/>
        <v>25</v>
      </c>
      <c r="J61" s="10">
        <f t="shared" si="89"/>
        <v>113</v>
      </c>
      <c r="K61" s="10">
        <f t="shared" si="89"/>
        <v>276</v>
      </c>
      <c r="L61" s="10">
        <f t="shared" ref="L61" si="90">L62+L66</f>
        <v>188</v>
      </c>
      <c r="M61" s="38">
        <f>M62+M66</f>
        <v>188</v>
      </c>
      <c r="N61" s="10">
        <f>N62+N66</f>
        <v>188</v>
      </c>
      <c r="O61" s="10">
        <f t="shared" ref="O61:P61" si="91">O62+O66</f>
        <v>20</v>
      </c>
      <c r="P61" s="10">
        <f t="shared" si="91"/>
        <v>35.699999999999996</v>
      </c>
      <c r="Q61" s="39">
        <f t="shared" si="5"/>
        <v>243.7</v>
      </c>
      <c r="R61" s="39">
        <f t="shared" si="6"/>
        <v>-130.69999999999999</v>
      </c>
      <c r="S61" s="10">
        <f>S62+S66</f>
        <v>6.2</v>
      </c>
      <c r="T61" s="10">
        <f t="shared" ref="T61:U61" si="92">T62+T66</f>
        <v>16.756</v>
      </c>
      <c r="U61" s="10">
        <f t="shared" si="92"/>
        <v>12.439</v>
      </c>
      <c r="V61" s="39">
        <f t="shared" si="39"/>
        <v>35.394999999999996</v>
      </c>
      <c r="W61" s="39">
        <f t="shared" si="8"/>
        <v>-141.09499999999997</v>
      </c>
      <c r="X61" s="10">
        <f>X62+X66</f>
        <v>0</v>
      </c>
      <c r="Y61" s="10">
        <f t="shared" ref="Y61:Z61" si="93">Y62+Y66</f>
        <v>0</v>
      </c>
      <c r="Z61" s="10">
        <f t="shared" si="93"/>
        <v>16.5</v>
      </c>
      <c r="AA61" s="39">
        <f t="shared" si="40"/>
        <v>16.5</v>
      </c>
      <c r="AB61" s="39">
        <f t="shared" si="10"/>
        <v>-132.59499999999997</v>
      </c>
      <c r="AC61" s="39">
        <f t="shared" si="11"/>
        <v>295.59499999999997</v>
      </c>
      <c r="AD61" s="39">
        <f t="shared" si="12"/>
        <v>295.59499999999997</v>
      </c>
      <c r="AE61" s="40"/>
      <c r="AF61" s="10">
        <f>AF62+AF66</f>
        <v>57.6</v>
      </c>
      <c r="AG61" s="10">
        <f t="shared" ref="AG61:AH61" si="94">AG62+AG66</f>
        <v>4</v>
      </c>
      <c r="AH61" s="10">
        <f t="shared" si="94"/>
        <v>0</v>
      </c>
      <c r="AI61" s="39">
        <f t="shared" si="41"/>
        <v>61.6</v>
      </c>
      <c r="AJ61" s="39">
        <f t="shared" si="14"/>
        <v>-169.19499999999996</v>
      </c>
      <c r="AK61" s="39">
        <f t="shared" si="15"/>
        <v>357.19499999999999</v>
      </c>
      <c r="AL61" s="39">
        <f t="shared" si="71"/>
        <v>357.19499999999999</v>
      </c>
      <c r="AM61" s="39"/>
      <c r="AN61" s="40"/>
    </row>
    <row r="62" spans="1:40" ht="22.5" customHeight="1">
      <c r="A62" s="47" t="s">
        <v>72</v>
      </c>
      <c r="B62" s="29" t="s">
        <v>12</v>
      </c>
      <c r="C62" s="35" t="s">
        <v>91</v>
      </c>
      <c r="D62" s="36" t="s">
        <v>13</v>
      </c>
      <c r="E62" s="44">
        <v>310</v>
      </c>
      <c r="F62" s="44" t="s">
        <v>73</v>
      </c>
      <c r="G62" s="9">
        <f>G63+G64+G65</f>
        <v>0</v>
      </c>
      <c r="H62" s="9">
        <f t="shared" ref="H62:K62" si="95">H63+H64+H65</f>
        <v>0</v>
      </c>
      <c r="I62" s="9">
        <f t="shared" si="95"/>
        <v>0</v>
      </c>
      <c r="J62" s="9">
        <f t="shared" si="95"/>
        <v>0</v>
      </c>
      <c r="K62" s="9">
        <f t="shared" si="95"/>
        <v>0</v>
      </c>
      <c r="L62" s="9">
        <f t="shared" ref="L62" si="96">L63+L64+L65</f>
        <v>0</v>
      </c>
      <c r="M62" s="38">
        <f>M63+M64+M65</f>
        <v>0</v>
      </c>
      <c r="N62" s="38">
        <f t="shared" ref="N62:P62" si="97">N63+N64+N65</f>
        <v>0</v>
      </c>
      <c r="O62" s="38">
        <f t="shared" si="97"/>
        <v>0</v>
      </c>
      <c r="P62" s="38">
        <f t="shared" si="97"/>
        <v>0</v>
      </c>
      <c r="Q62" s="39">
        <f t="shared" si="5"/>
        <v>0</v>
      </c>
      <c r="R62" s="39">
        <f t="shared" si="6"/>
        <v>0</v>
      </c>
      <c r="S62" s="38">
        <f t="shared" ref="S62" si="98">S63+S64+S65</f>
        <v>0</v>
      </c>
      <c r="T62" s="38">
        <f t="shared" ref="T62" si="99">T63+T64+T65</f>
        <v>0</v>
      </c>
      <c r="U62" s="38">
        <f t="shared" ref="U62" si="100">U63+U64+U65</f>
        <v>0</v>
      </c>
      <c r="V62" s="39">
        <f t="shared" si="39"/>
        <v>0</v>
      </c>
      <c r="W62" s="39">
        <f t="shared" si="8"/>
        <v>0</v>
      </c>
      <c r="X62" s="38">
        <f t="shared" ref="X62" si="101">X63+X64+X65</f>
        <v>0</v>
      </c>
      <c r="Y62" s="38">
        <f t="shared" ref="Y62" si="102">Y63+Y64+Y65</f>
        <v>0</v>
      </c>
      <c r="Z62" s="38">
        <f t="shared" ref="Z62" si="103">Z63+Z64+Z65</f>
        <v>0</v>
      </c>
      <c r="AA62" s="39">
        <f t="shared" si="40"/>
        <v>0</v>
      </c>
      <c r="AB62" s="39">
        <f t="shared" si="10"/>
        <v>0</v>
      </c>
      <c r="AC62" s="39">
        <f t="shared" si="11"/>
        <v>0</v>
      </c>
      <c r="AD62" s="39">
        <f t="shared" si="12"/>
        <v>0</v>
      </c>
      <c r="AE62" s="40"/>
      <c r="AF62" s="38">
        <f t="shared" ref="AF62" si="104">AF63+AF64+AF65</f>
        <v>0</v>
      </c>
      <c r="AG62" s="38">
        <f t="shared" ref="AG62" si="105">AG63+AG64+AG65</f>
        <v>0</v>
      </c>
      <c r="AH62" s="38">
        <f t="shared" ref="AH62" si="106">AH63+AH64+AH65</f>
        <v>0</v>
      </c>
      <c r="AI62" s="39">
        <f t="shared" si="41"/>
        <v>0</v>
      </c>
      <c r="AJ62" s="39">
        <f t="shared" si="14"/>
        <v>0</v>
      </c>
      <c r="AK62" s="39">
        <f t="shared" si="15"/>
        <v>0</v>
      </c>
      <c r="AL62" s="39">
        <f t="shared" si="71"/>
        <v>0</v>
      </c>
      <c r="AM62" s="39"/>
      <c r="AN62" s="40"/>
    </row>
    <row r="63" spans="1:40" ht="27" customHeight="1">
      <c r="A63" s="49" t="s">
        <v>164</v>
      </c>
      <c r="B63" s="29" t="s">
        <v>12</v>
      </c>
      <c r="C63" s="35" t="s">
        <v>91</v>
      </c>
      <c r="D63" s="36" t="s">
        <v>13</v>
      </c>
      <c r="E63" s="51"/>
      <c r="F63" s="44" t="s">
        <v>74</v>
      </c>
      <c r="G63" s="40"/>
      <c r="H63" s="40"/>
      <c r="I63" s="40"/>
      <c r="J63" s="40"/>
      <c r="K63" s="40">
        <f>SUM(G63:J63)</f>
        <v>0</v>
      </c>
      <c r="L63" s="40">
        <f>SUM(H63:K63)</f>
        <v>0</v>
      </c>
      <c r="M63" s="40"/>
      <c r="N63" s="40"/>
      <c r="O63" s="40"/>
      <c r="P63" s="40"/>
      <c r="Q63" s="39">
        <f t="shared" si="5"/>
        <v>0</v>
      </c>
      <c r="R63" s="39">
        <f t="shared" si="6"/>
        <v>0</v>
      </c>
      <c r="S63" s="40"/>
      <c r="T63" s="40"/>
      <c r="U63" s="40"/>
      <c r="V63" s="39">
        <f t="shared" si="39"/>
        <v>0</v>
      </c>
      <c r="W63" s="39">
        <f t="shared" si="8"/>
        <v>0</v>
      </c>
      <c r="X63" s="40"/>
      <c r="Y63" s="40"/>
      <c r="Z63" s="40"/>
      <c r="AA63" s="39">
        <f t="shared" si="40"/>
        <v>0</v>
      </c>
      <c r="AB63" s="39">
        <f t="shared" si="10"/>
        <v>0</v>
      </c>
      <c r="AC63" s="39">
        <f t="shared" si="11"/>
        <v>0</v>
      </c>
      <c r="AD63" s="39">
        <f t="shared" si="12"/>
        <v>0</v>
      </c>
      <c r="AE63" s="40"/>
      <c r="AF63" s="40"/>
      <c r="AG63" s="40"/>
      <c r="AH63" s="40"/>
      <c r="AI63" s="39">
        <f t="shared" si="41"/>
        <v>0</v>
      </c>
      <c r="AJ63" s="39">
        <f t="shared" si="14"/>
        <v>0</v>
      </c>
      <c r="AK63" s="39">
        <f t="shared" si="15"/>
        <v>0</v>
      </c>
      <c r="AL63" s="39">
        <f t="shared" si="71"/>
        <v>0</v>
      </c>
      <c r="AM63" s="39"/>
      <c r="AN63" s="40"/>
    </row>
    <row r="64" spans="1:40" ht="18" customHeight="1">
      <c r="A64" s="49" t="s">
        <v>165</v>
      </c>
      <c r="B64" s="29" t="s">
        <v>12</v>
      </c>
      <c r="C64" s="35" t="s">
        <v>91</v>
      </c>
      <c r="D64" s="36" t="s">
        <v>13</v>
      </c>
      <c r="E64" s="44"/>
      <c r="F64" s="44" t="s">
        <v>76</v>
      </c>
      <c r="G64" s="40"/>
      <c r="H64" s="40"/>
      <c r="I64" s="40"/>
      <c r="J64" s="40"/>
      <c r="K64" s="40">
        <f>G64+H64+I64+J64</f>
        <v>0</v>
      </c>
      <c r="L64" s="40">
        <f>H64+I64+J64+K64</f>
        <v>0</v>
      </c>
      <c r="M64" s="40"/>
      <c r="N64" s="40"/>
      <c r="O64" s="40"/>
      <c r="P64" s="40"/>
      <c r="Q64" s="39">
        <f t="shared" si="5"/>
        <v>0</v>
      </c>
      <c r="R64" s="39">
        <f t="shared" si="6"/>
        <v>0</v>
      </c>
      <c r="S64" s="40"/>
      <c r="T64" s="40"/>
      <c r="U64" s="40"/>
      <c r="V64" s="39">
        <f t="shared" si="39"/>
        <v>0</v>
      </c>
      <c r="W64" s="39">
        <f t="shared" si="8"/>
        <v>0</v>
      </c>
      <c r="X64" s="40"/>
      <c r="Y64" s="40"/>
      <c r="Z64" s="40"/>
      <c r="AA64" s="39">
        <f t="shared" si="40"/>
        <v>0</v>
      </c>
      <c r="AB64" s="39">
        <f t="shared" si="10"/>
        <v>0</v>
      </c>
      <c r="AC64" s="39">
        <f t="shared" si="11"/>
        <v>0</v>
      </c>
      <c r="AD64" s="39">
        <f t="shared" si="12"/>
        <v>0</v>
      </c>
      <c r="AE64" s="40"/>
      <c r="AF64" s="40"/>
      <c r="AG64" s="40"/>
      <c r="AH64" s="40"/>
      <c r="AI64" s="39">
        <f t="shared" si="41"/>
        <v>0</v>
      </c>
      <c r="AJ64" s="39">
        <f t="shared" si="14"/>
        <v>0</v>
      </c>
      <c r="AK64" s="39">
        <f t="shared" si="15"/>
        <v>0</v>
      </c>
      <c r="AL64" s="39">
        <f t="shared" si="71"/>
        <v>0</v>
      </c>
      <c r="AM64" s="39"/>
      <c r="AN64" s="40"/>
    </row>
    <row r="65" spans="1:40" ht="17.25" customHeight="1">
      <c r="A65" s="49" t="s">
        <v>75</v>
      </c>
      <c r="B65" s="29" t="s">
        <v>12</v>
      </c>
      <c r="C65" s="35" t="s">
        <v>91</v>
      </c>
      <c r="D65" s="36" t="s">
        <v>13</v>
      </c>
      <c r="E65" s="51"/>
      <c r="F65" s="44" t="s">
        <v>98</v>
      </c>
      <c r="G65" s="40"/>
      <c r="H65" s="40"/>
      <c r="I65" s="40"/>
      <c r="J65" s="40"/>
      <c r="K65" s="40">
        <f>SUM(G65:J65)</f>
        <v>0</v>
      </c>
      <c r="L65" s="40">
        <f>SUM(H65:K65)</f>
        <v>0</v>
      </c>
      <c r="M65" s="40"/>
      <c r="N65" s="40"/>
      <c r="O65" s="40"/>
      <c r="P65" s="40"/>
      <c r="Q65" s="39">
        <f t="shared" si="5"/>
        <v>0</v>
      </c>
      <c r="R65" s="39">
        <f t="shared" si="6"/>
        <v>0</v>
      </c>
      <c r="S65" s="40"/>
      <c r="T65" s="40"/>
      <c r="U65" s="40"/>
      <c r="V65" s="39">
        <f t="shared" si="39"/>
        <v>0</v>
      </c>
      <c r="W65" s="39">
        <f t="shared" si="8"/>
        <v>0</v>
      </c>
      <c r="X65" s="40"/>
      <c r="Y65" s="40"/>
      <c r="Z65" s="40"/>
      <c r="AA65" s="39">
        <f t="shared" si="40"/>
        <v>0</v>
      </c>
      <c r="AB65" s="39">
        <f t="shared" si="10"/>
        <v>0</v>
      </c>
      <c r="AC65" s="39">
        <f t="shared" si="11"/>
        <v>0</v>
      </c>
      <c r="AD65" s="39">
        <f t="shared" si="12"/>
        <v>0</v>
      </c>
      <c r="AE65" s="40"/>
      <c r="AF65" s="40"/>
      <c r="AG65" s="40"/>
      <c r="AH65" s="40"/>
      <c r="AI65" s="39">
        <f t="shared" si="41"/>
        <v>0</v>
      </c>
      <c r="AJ65" s="39">
        <f t="shared" si="14"/>
        <v>0</v>
      </c>
      <c r="AK65" s="39">
        <f t="shared" si="15"/>
        <v>0</v>
      </c>
      <c r="AL65" s="39">
        <f t="shared" si="71"/>
        <v>0</v>
      </c>
      <c r="AM65" s="39"/>
      <c r="AN65" s="40"/>
    </row>
    <row r="66" spans="1:40" ht="30" customHeight="1">
      <c r="A66" s="47" t="s">
        <v>77</v>
      </c>
      <c r="B66" s="29" t="s">
        <v>12</v>
      </c>
      <c r="C66" s="35" t="s">
        <v>91</v>
      </c>
      <c r="D66" s="36" t="s">
        <v>13</v>
      </c>
      <c r="E66" s="44">
        <v>340</v>
      </c>
      <c r="F66" s="44" t="s">
        <v>78</v>
      </c>
      <c r="G66" s="9">
        <f t="shared" ref="G66:L66" si="107">SUM(G67:G72)</f>
        <v>113</v>
      </c>
      <c r="H66" s="9">
        <f t="shared" si="107"/>
        <v>25</v>
      </c>
      <c r="I66" s="9">
        <f t="shared" si="107"/>
        <v>25</v>
      </c>
      <c r="J66" s="9">
        <f t="shared" si="107"/>
        <v>113</v>
      </c>
      <c r="K66" s="9">
        <f t="shared" si="107"/>
        <v>276</v>
      </c>
      <c r="L66" s="9">
        <f t="shared" si="107"/>
        <v>188</v>
      </c>
      <c r="M66" s="56">
        <f>M67+M68+M69+M70+M71+M72+M73+M74</f>
        <v>188</v>
      </c>
      <c r="N66" s="38">
        <f t="shared" ref="N66:P66" si="108">N67+N68+N69+N70+N71+N72+N73+N74</f>
        <v>188</v>
      </c>
      <c r="O66" s="38">
        <f t="shared" si="108"/>
        <v>20</v>
      </c>
      <c r="P66" s="38">
        <f t="shared" si="108"/>
        <v>35.699999999999996</v>
      </c>
      <c r="Q66" s="39">
        <f t="shared" si="5"/>
        <v>243.7</v>
      </c>
      <c r="R66" s="39">
        <f t="shared" si="6"/>
        <v>-130.69999999999999</v>
      </c>
      <c r="S66" s="38">
        <f t="shared" ref="S66" si="109">S67+S68+S69+S70+S71+S72+S73+S74</f>
        <v>6.2</v>
      </c>
      <c r="T66" s="38">
        <f>T67+T68+T69+T70+T71+T72+T73+T74</f>
        <v>16.756</v>
      </c>
      <c r="U66" s="38">
        <f t="shared" ref="U66" si="110">U67+U68+U69+U70+U71+U72+U73+U74</f>
        <v>12.439</v>
      </c>
      <c r="V66" s="39">
        <f t="shared" si="39"/>
        <v>35.394999999999996</v>
      </c>
      <c r="W66" s="39">
        <f t="shared" si="8"/>
        <v>-141.09499999999997</v>
      </c>
      <c r="X66" s="38">
        <f t="shared" ref="X66" si="111">X67+X68+X69+X70+X71+X72+X73+X74</f>
        <v>0</v>
      </c>
      <c r="Y66" s="38">
        <f t="shared" ref="Y66" si="112">Y67+Y68+Y69+Y70+Y71+Y72+Y73+Y74</f>
        <v>0</v>
      </c>
      <c r="Z66" s="38">
        <f t="shared" ref="Z66" si="113">Z67+Z68+Z69+Z70+Z71+Z72+Z73+Z74</f>
        <v>16.5</v>
      </c>
      <c r="AA66" s="39">
        <f t="shared" si="40"/>
        <v>16.5</v>
      </c>
      <c r="AB66" s="39">
        <f t="shared" si="10"/>
        <v>-132.59499999999997</v>
      </c>
      <c r="AC66" s="39">
        <f t="shared" si="11"/>
        <v>295.59499999999997</v>
      </c>
      <c r="AD66" s="39">
        <f t="shared" si="12"/>
        <v>295.59499999999997</v>
      </c>
      <c r="AE66" s="40"/>
      <c r="AF66" s="38">
        <f t="shared" ref="AF66" si="114">AF67+AF68+AF69+AF70+AF71+AF72+AF73+AF74</f>
        <v>57.6</v>
      </c>
      <c r="AG66" s="38">
        <f t="shared" ref="AG66" si="115">AG67+AG68+AG69+AG70+AG71+AG72+AG73+AG74</f>
        <v>4</v>
      </c>
      <c r="AH66" s="38">
        <f t="shared" ref="AH66" si="116">AH67+AH68+AH69+AH70+AH71+AH72+AH73+AH74</f>
        <v>0</v>
      </c>
      <c r="AI66" s="39">
        <f t="shared" si="41"/>
        <v>61.6</v>
      </c>
      <c r="AJ66" s="39">
        <f t="shared" si="14"/>
        <v>-169.19499999999996</v>
      </c>
      <c r="AK66" s="39">
        <f t="shared" si="15"/>
        <v>357.19499999999999</v>
      </c>
      <c r="AL66" s="39">
        <f t="shared" si="71"/>
        <v>367.09499999999997</v>
      </c>
      <c r="AM66" s="39"/>
      <c r="AN66" s="40">
        <v>9.9</v>
      </c>
    </row>
    <row r="67" spans="1:40" ht="17.25" customHeight="1">
      <c r="A67" s="49" t="s">
        <v>79</v>
      </c>
      <c r="B67" s="29" t="s">
        <v>12</v>
      </c>
      <c r="C67" s="35" t="s">
        <v>91</v>
      </c>
      <c r="D67" s="36" t="s">
        <v>13</v>
      </c>
      <c r="E67" s="36"/>
      <c r="F67" s="44" t="s">
        <v>80</v>
      </c>
      <c r="G67" s="40"/>
      <c r="H67" s="40"/>
      <c r="I67" s="40"/>
      <c r="J67" s="40"/>
      <c r="K67" s="40">
        <f t="shared" ref="K67:L74" si="117">SUM(G67:J67)</f>
        <v>0</v>
      </c>
      <c r="L67" s="40">
        <f t="shared" si="117"/>
        <v>0</v>
      </c>
      <c r="M67" s="40"/>
      <c r="N67" s="40"/>
      <c r="O67" s="40"/>
      <c r="P67" s="40"/>
      <c r="Q67" s="39">
        <f t="shared" si="5"/>
        <v>0</v>
      </c>
      <c r="R67" s="39">
        <f t="shared" si="6"/>
        <v>0</v>
      </c>
      <c r="S67" s="40"/>
      <c r="T67" s="40"/>
      <c r="U67" s="40"/>
      <c r="V67" s="39">
        <f t="shared" si="39"/>
        <v>0</v>
      </c>
      <c r="W67" s="39">
        <f t="shared" si="8"/>
        <v>0</v>
      </c>
      <c r="X67" s="40"/>
      <c r="Y67" s="40"/>
      <c r="Z67" s="40"/>
      <c r="AA67" s="39">
        <f t="shared" si="40"/>
        <v>0</v>
      </c>
      <c r="AB67" s="39">
        <f t="shared" si="10"/>
        <v>0</v>
      </c>
      <c r="AC67" s="39">
        <f t="shared" si="11"/>
        <v>0</v>
      </c>
      <c r="AD67" s="39">
        <f t="shared" si="12"/>
        <v>0</v>
      </c>
      <c r="AE67" s="40"/>
      <c r="AF67" s="40"/>
      <c r="AG67" s="40"/>
      <c r="AH67" s="40"/>
      <c r="AI67" s="39">
        <f t="shared" si="41"/>
        <v>0</v>
      </c>
      <c r="AJ67" s="39">
        <f t="shared" si="14"/>
        <v>0</v>
      </c>
      <c r="AK67" s="39">
        <f t="shared" si="15"/>
        <v>0</v>
      </c>
      <c r="AL67" s="39">
        <f t="shared" si="71"/>
        <v>0</v>
      </c>
      <c r="AM67" s="39"/>
      <c r="AN67" s="40"/>
    </row>
    <row r="68" spans="1:40" ht="15.75" customHeight="1">
      <c r="A68" s="49" t="s">
        <v>81</v>
      </c>
      <c r="B68" s="29" t="s">
        <v>12</v>
      </c>
      <c r="C68" s="35" t="s">
        <v>91</v>
      </c>
      <c r="D68" s="36" t="s">
        <v>13</v>
      </c>
      <c r="E68" s="36"/>
      <c r="F68" s="44" t="s">
        <v>82</v>
      </c>
      <c r="G68" s="40"/>
      <c r="H68" s="40"/>
      <c r="I68" s="40"/>
      <c r="J68" s="40"/>
      <c r="K68" s="40">
        <f t="shared" si="117"/>
        <v>0</v>
      </c>
      <c r="L68" s="40">
        <f t="shared" si="117"/>
        <v>0</v>
      </c>
      <c r="M68" s="40"/>
      <c r="N68" s="40"/>
      <c r="O68" s="40"/>
      <c r="P68" s="40"/>
      <c r="Q68" s="39">
        <f t="shared" si="5"/>
        <v>0</v>
      </c>
      <c r="R68" s="39">
        <f t="shared" si="6"/>
        <v>0</v>
      </c>
      <c r="S68" s="40"/>
      <c r="T68" s="40"/>
      <c r="U68" s="40"/>
      <c r="V68" s="39">
        <f t="shared" si="39"/>
        <v>0</v>
      </c>
      <c r="W68" s="39">
        <f t="shared" si="8"/>
        <v>0</v>
      </c>
      <c r="X68" s="40"/>
      <c r="Y68" s="40"/>
      <c r="Z68" s="40"/>
      <c r="AA68" s="39">
        <f t="shared" si="40"/>
        <v>0</v>
      </c>
      <c r="AB68" s="39">
        <f t="shared" si="10"/>
        <v>0</v>
      </c>
      <c r="AC68" s="39">
        <f t="shared" si="11"/>
        <v>0</v>
      </c>
      <c r="AD68" s="39">
        <f t="shared" si="12"/>
        <v>0</v>
      </c>
      <c r="AE68" s="40"/>
      <c r="AF68" s="40"/>
      <c r="AG68" s="40"/>
      <c r="AH68" s="40"/>
      <c r="AI68" s="39">
        <f t="shared" si="41"/>
        <v>0</v>
      </c>
      <c r="AJ68" s="39">
        <f t="shared" si="14"/>
        <v>0</v>
      </c>
      <c r="AK68" s="39">
        <f t="shared" si="15"/>
        <v>0</v>
      </c>
      <c r="AL68" s="39">
        <f t="shared" si="71"/>
        <v>0</v>
      </c>
      <c r="AM68" s="39"/>
      <c r="AN68" s="40"/>
    </row>
    <row r="69" spans="1:40" ht="15.75" customHeight="1">
      <c r="A69" s="49" t="s">
        <v>166</v>
      </c>
      <c r="B69" s="29" t="s">
        <v>12</v>
      </c>
      <c r="C69" s="35" t="s">
        <v>91</v>
      </c>
      <c r="D69" s="36" t="s">
        <v>13</v>
      </c>
      <c r="E69" s="36"/>
      <c r="F69" s="44" t="s">
        <v>85</v>
      </c>
      <c r="G69" s="40"/>
      <c r="H69" s="40"/>
      <c r="I69" s="57"/>
      <c r="J69" s="40"/>
      <c r="K69" s="40">
        <f t="shared" si="117"/>
        <v>0</v>
      </c>
      <c r="L69" s="40">
        <f t="shared" si="117"/>
        <v>0</v>
      </c>
      <c r="M69" s="40"/>
      <c r="N69" s="40"/>
      <c r="O69" s="40"/>
      <c r="P69" s="40"/>
      <c r="Q69" s="39">
        <f t="shared" si="5"/>
        <v>0</v>
      </c>
      <c r="R69" s="39">
        <f t="shared" si="6"/>
        <v>0</v>
      </c>
      <c r="S69" s="40"/>
      <c r="T69" s="40"/>
      <c r="U69" s="40"/>
      <c r="V69" s="39">
        <f t="shared" si="39"/>
        <v>0</v>
      </c>
      <c r="W69" s="39">
        <f t="shared" si="8"/>
        <v>0</v>
      </c>
      <c r="X69" s="40"/>
      <c r="Y69" s="40"/>
      <c r="Z69" s="40"/>
      <c r="AA69" s="39">
        <f t="shared" si="40"/>
        <v>0</v>
      </c>
      <c r="AB69" s="39">
        <f t="shared" si="10"/>
        <v>0</v>
      </c>
      <c r="AC69" s="39">
        <f t="shared" si="11"/>
        <v>0</v>
      </c>
      <c r="AD69" s="39">
        <f t="shared" si="12"/>
        <v>0</v>
      </c>
      <c r="AE69" s="40"/>
      <c r="AF69" s="40"/>
      <c r="AG69" s="40"/>
      <c r="AH69" s="40"/>
      <c r="AI69" s="39">
        <f t="shared" si="41"/>
        <v>0</v>
      </c>
      <c r="AJ69" s="39">
        <f t="shared" si="14"/>
        <v>0</v>
      </c>
      <c r="AK69" s="39">
        <f t="shared" si="15"/>
        <v>0</v>
      </c>
      <c r="AL69" s="39">
        <f t="shared" si="71"/>
        <v>0</v>
      </c>
      <c r="AM69" s="39"/>
      <c r="AN69" s="40"/>
    </row>
    <row r="70" spans="1:40" ht="19.5" customHeight="1">
      <c r="A70" s="49" t="s">
        <v>84</v>
      </c>
      <c r="B70" s="29" t="s">
        <v>12</v>
      </c>
      <c r="C70" s="35" t="s">
        <v>91</v>
      </c>
      <c r="D70" s="36" t="s">
        <v>13</v>
      </c>
      <c r="E70" s="36"/>
      <c r="F70" s="44" t="s">
        <v>87</v>
      </c>
      <c r="G70" s="40">
        <v>25</v>
      </c>
      <c r="H70" s="40">
        <v>25</v>
      </c>
      <c r="I70" s="40">
        <v>25</v>
      </c>
      <c r="J70" s="40">
        <v>25</v>
      </c>
      <c r="K70" s="40">
        <f t="shared" ref="K70:K71" si="118">SUM(G70:J70)</f>
        <v>100</v>
      </c>
      <c r="L70" s="40">
        <f>K70</f>
        <v>100</v>
      </c>
      <c r="M70" s="40">
        <f t="shared" ref="M70:N70" si="119">L70</f>
        <v>100</v>
      </c>
      <c r="N70" s="40">
        <f t="shared" si="119"/>
        <v>100</v>
      </c>
      <c r="O70" s="40"/>
      <c r="P70" s="40">
        <v>11.4</v>
      </c>
      <c r="Q70" s="39">
        <f t="shared" si="5"/>
        <v>111.4</v>
      </c>
      <c r="R70" s="39">
        <f t="shared" si="6"/>
        <v>-86.4</v>
      </c>
      <c r="S70" s="40"/>
      <c r="T70" s="40">
        <v>15</v>
      </c>
      <c r="U70" s="40">
        <v>12.439</v>
      </c>
      <c r="V70" s="39">
        <f t="shared" si="39"/>
        <v>27.439</v>
      </c>
      <c r="W70" s="39">
        <f t="shared" si="8"/>
        <v>-88.838999999999999</v>
      </c>
      <c r="X70" s="40"/>
      <c r="Y70" s="40"/>
      <c r="Z70" s="40">
        <v>12</v>
      </c>
      <c r="AA70" s="39">
        <f t="shared" si="40"/>
        <v>12</v>
      </c>
      <c r="AB70" s="39">
        <f t="shared" si="10"/>
        <v>-75.838999999999999</v>
      </c>
      <c r="AC70" s="39">
        <f t="shared" si="11"/>
        <v>150.839</v>
      </c>
      <c r="AD70" s="39">
        <f t="shared" si="12"/>
        <v>170.43899999999999</v>
      </c>
      <c r="AE70" s="40">
        <v>19.600000000000001</v>
      </c>
      <c r="AF70" s="40">
        <v>24.5</v>
      </c>
      <c r="AG70" s="40"/>
      <c r="AH70" s="40"/>
      <c r="AI70" s="39">
        <f t="shared" si="41"/>
        <v>24.5</v>
      </c>
      <c r="AJ70" s="39">
        <f t="shared" si="14"/>
        <v>-75.338999999999999</v>
      </c>
      <c r="AK70" s="39">
        <f t="shared" si="15"/>
        <v>175.339</v>
      </c>
      <c r="AL70" s="39">
        <f>AE70+AK70</f>
        <v>194.93899999999999</v>
      </c>
      <c r="AM70" s="39">
        <f>L70-AL70</f>
        <v>-94.938999999999993</v>
      </c>
      <c r="AN70" s="63">
        <v>9.9</v>
      </c>
    </row>
    <row r="71" spans="1:40" ht="16.5" customHeight="1">
      <c r="A71" s="49" t="s">
        <v>86</v>
      </c>
      <c r="B71" s="29" t="s">
        <v>12</v>
      </c>
      <c r="C71" s="35" t="s">
        <v>91</v>
      </c>
      <c r="D71" s="36" t="s">
        <v>13</v>
      </c>
      <c r="E71" s="36"/>
      <c r="F71" s="44" t="s">
        <v>89</v>
      </c>
      <c r="G71" s="40">
        <v>88</v>
      </c>
      <c r="H71" s="40"/>
      <c r="I71" s="40"/>
      <c r="J71" s="40">
        <v>88</v>
      </c>
      <c r="K71" s="40">
        <f t="shared" si="118"/>
        <v>176</v>
      </c>
      <c r="L71" s="40">
        <f>K71-88</f>
        <v>88</v>
      </c>
      <c r="M71" s="40">
        <f t="shared" ref="M71:N71" si="120">L71</f>
        <v>88</v>
      </c>
      <c r="N71" s="40">
        <f t="shared" si="120"/>
        <v>88</v>
      </c>
      <c r="O71" s="40">
        <v>20</v>
      </c>
      <c r="P71" s="40">
        <v>20</v>
      </c>
      <c r="Q71" s="39">
        <f t="shared" si="5"/>
        <v>128</v>
      </c>
      <c r="R71" s="39">
        <f t="shared" si="6"/>
        <v>-40</v>
      </c>
      <c r="S71" s="40"/>
      <c r="T71" s="40"/>
      <c r="U71" s="40"/>
      <c r="V71" s="39">
        <f t="shared" si="39"/>
        <v>0</v>
      </c>
      <c r="W71" s="39">
        <f t="shared" si="8"/>
        <v>-40</v>
      </c>
      <c r="X71" s="40"/>
      <c r="Y71" s="40"/>
      <c r="Z71" s="40">
        <v>3.4</v>
      </c>
      <c r="AA71" s="39">
        <f t="shared" si="40"/>
        <v>3.4</v>
      </c>
      <c r="AB71" s="39">
        <f t="shared" si="10"/>
        <v>-43.4</v>
      </c>
      <c r="AC71" s="39">
        <f t="shared" si="11"/>
        <v>131.4</v>
      </c>
      <c r="AD71" s="39">
        <f t="shared" si="12"/>
        <v>150.70000000000002</v>
      </c>
      <c r="AE71" s="40">
        <v>19.3</v>
      </c>
      <c r="AF71" s="40">
        <v>19.3</v>
      </c>
      <c r="AG71" s="40"/>
      <c r="AH71" s="40"/>
      <c r="AI71" s="39">
        <f t="shared" si="41"/>
        <v>19.3</v>
      </c>
      <c r="AJ71" s="39">
        <f t="shared" si="14"/>
        <v>-62.7</v>
      </c>
      <c r="AK71" s="39">
        <f t="shared" si="15"/>
        <v>150.70000000000002</v>
      </c>
      <c r="AL71" s="39">
        <f>AE71+AK71</f>
        <v>170.00000000000003</v>
      </c>
      <c r="AM71" s="39">
        <f>L71-AL71</f>
        <v>-82.000000000000028</v>
      </c>
      <c r="AN71" s="40"/>
    </row>
    <row r="72" spans="1:40" ht="27.75" customHeight="1">
      <c r="A72" s="49" t="s">
        <v>88</v>
      </c>
      <c r="B72" s="29" t="s">
        <v>12</v>
      </c>
      <c r="C72" s="35" t="s">
        <v>91</v>
      </c>
      <c r="D72" s="36" t="s">
        <v>13</v>
      </c>
      <c r="E72" s="36"/>
      <c r="F72" s="44" t="s">
        <v>99</v>
      </c>
      <c r="G72" s="40"/>
      <c r="H72" s="40"/>
      <c r="I72" s="40"/>
      <c r="J72" s="40"/>
      <c r="K72" s="40"/>
      <c r="L72" s="40">
        <f>K72</f>
        <v>0</v>
      </c>
      <c r="M72" s="40">
        <f t="shared" ref="M72:N72" si="121">L72</f>
        <v>0</v>
      </c>
      <c r="N72" s="40">
        <f t="shared" si="121"/>
        <v>0</v>
      </c>
      <c r="O72" s="40"/>
      <c r="P72" s="40">
        <v>1.4</v>
      </c>
      <c r="Q72" s="39">
        <f t="shared" si="5"/>
        <v>1.4</v>
      </c>
      <c r="R72" s="39">
        <f t="shared" si="6"/>
        <v>-1.4</v>
      </c>
      <c r="S72" s="40">
        <v>6.2</v>
      </c>
      <c r="T72" s="40">
        <v>0.5</v>
      </c>
      <c r="U72" s="40"/>
      <c r="V72" s="39">
        <f t="shared" si="39"/>
        <v>6.7</v>
      </c>
      <c r="W72" s="39">
        <f t="shared" si="8"/>
        <v>-8.1</v>
      </c>
      <c r="X72" s="40"/>
      <c r="Y72" s="40"/>
      <c r="Z72" s="40">
        <v>1.1000000000000001</v>
      </c>
      <c r="AA72" s="39">
        <f t="shared" si="40"/>
        <v>1.1000000000000001</v>
      </c>
      <c r="AB72" s="39">
        <f t="shared" si="10"/>
        <v>-9.1999999999999993</v>
      </c>
      <c r="AC72" s="39">
        <f t="shared" si="11"/>
        <v>9.1999999999999993</v>
      </c>
      <c r="AD72" s="39">
        <f t="shared" si="12"/>
        <v>12</v>
      </c>
      <c r="AE72" s="40">
        <v>2.8</v>
      </c>
      <c r="AF72" s="40">
        <v>7.7</v>
      </c>
      <c r="AG72" s="40">
        <v>4</v>
      </c>
      <c r="AH72" s="40"/>
      <c r="AI72" s="39">
        <f t="shared" si="41"/>
        <v>11.7</v>
      </c>
      <c r="AJ72" s="39">
        <v>0</v>
      </c>
      <c r="AK72" s="39">
        <v>21</v>
      </c>
      <c r="AL72" s="39">
        <f>AE72+AK72</f>
        <v>23.8</v>
      </c>
      <c r="AM72" s="39">
        <f>L72-AL72</f>
        <v>-23.8</v>
      </c>
      <c r="AN72" s="40"/>
    </row>
    <row r="73" spans="1:40" ht="18" customHeight="1">
      <c r="A73" s="49" t="s">
        <v>167</v>
      </c>
      <c r="B73" s="29" t="s">
        <v>12</v>
      </c>
      <c r="C73" s="35" t="s">
        <v>91</v>
      </c>
      <c r="D73" s="36" t="s">
        <v>13</v>
      </c>
      <c r="E73" s="36"/>
      <c r="F73" s="44" t="s">
        <v>83</v>
      </c>
      <c r="G73" s="40"/>
      <c r="H73" s="40"/>
      <c r="I73" s="40"/>
      <c r="J73" s="40"/>
      <c r="K73" s="40"/>
      <c r="L73" s="40">
        <f>K73</f>
        <v>0</v>
      </c>
      <c r="M73" s="40"/>
      <c r="N73" s="40"/>
      <c r="O73" s="40"/>
      <c r="P73" s="40">
        <v>2.9</v>
      </c>
      <c r="Q73" s="39">
        <f t="shared" si="5"/>
        <v>2.9</v>
      </c>
      <c r="R73" s="39">
        <f t="shared" si="6"/>
        <v>-2.9</v>
      </c>
      <c r="S73" s="40"/>
      <c r="T73" s="40">
        <v>1.256</v>
      </c>
      <c r="U73" s="40"/>
      <c r="V73" s="39">
        <f t="shared" si="39"/>
        <v>1.256</v>
      </c>
      <c r="W73" s="39">
        <f t="shared" si="8"/>
        <v>-4.1559999999999997</v>
      </c>
      <c r="X73" s="40"/>
      <c r="Y73" s="40"/>
      <c r="Z73" s="40"/>
      <c r="AA73" s="39">
        <f t="shared" si="40"/>
        <v>0</v>
      </c>
      <c r="AB73" s="39">
        <f t="shared" si="10"/>
        <v>-4.1559999999999997</v>
      </c>
      <c r="AC73" s="39">
        <f t="shared" si="11"/>
        <v>4.1559999999999997</v>
      </c>
      <c r="AD73" s="39">
        <f t="shared" si="12"/>
        <v>4.1559999999999997</v>
      </c>
      <c r="AE73" s="40"/>
      <c r="AF73" s="40">
        <v>6.1</v>
      </c>
      <c r="AG73" s="40"/>
      <c r="AH73" s="40"/>
      <c r="AI73" s="39">
        <f t="shared" si="41"/>
        <v>6.1</v>
      </c>
      <c r="AJ73" s="39">
        <f t="shared" ref="AJ73:AJ75" si="122">L73-AC73-AI73</f>
        <v>-10.256</v>
      </c>
      <c r="AK73" s="39">
        <f t="shared" si="15"/>
        <v>10.256</v>
      </c>
      <c r="AL73" s="39">
        <f>AE73+AK73</f>
        <v>10.256</v>
      </c>
      <c r="AM73" s="39">
        <f>L73-AL73</f>
        <v>-10.256</v>
      </c>
      <c r="AN73" s="40"/>
    </row>
    <row r="74" spans="1:40" ht="20.25" customHeight="1">
      <c r="A74" s="49" t="s">
        <v>181</v>
      </c>
      <c r="B74" s="29" t="s">
        <v>12</v>
      </c>
      <c r="C74" s="35" t="s">
        <v>91</v>
      </c>
      <c r="D74" s="36" t="s">
        <v>13</v>
      </c>
      <c r="E74" s="36"/>
      <c r="F74" s="44" t="s">
        <v>168</v>
      </c>
      <c r="G74" s="40"/>
      <c r="H74" s="40"/>
      <c r="I74" s="40"/>
      <c r="J74" s="40"/>
      <c r="K74" s="40">
        <f t="shared" si="117"/>
        <v>0</v>
      </c>
      <c r="L74" s="40">
        <f t="shared" si="117"/>
        <v>0</v>
      </c>
      <c r="M74" s="40"/>
      <c r="N74" s="40"/>
      <c r="O74" s="40"/>
      <c r="P74" s="40"/>
      <c r="Q74" s="39">
        <f t="shared" si="5"/>
        <v>0</v>
      </c>
      <c r="R74" s="39">
        <f t="shared" si="6"/>
        <v>0</v>
      </c>
      <c r="S74" s="40"/>
      <c r="T74" s="40"/>
      <c r="U74" s="40"/>
      <c r="V74" s="39">
        <f t="shared" si="39"/>
        <v>0</v>
      </c>
      <c r="W74" s="39">
        <f t="shared" si="8"/>
        <v>0</v>
      </c>
      <c r="X74" s="40"/>
      <c r="Y74" s="40"/>
      <c r="Z74" s="40"/>
      <c r="AA74" s="39">
        <f t="shared" si="40"/>
        <v>0</v>
      </c>
      <c r="AB74" s="39">
        <f t="shared" si="10"/>
        <v>0</v>
      </c>
      <c r="AC74" s="39">
        <f t="shared" si="11"/>
        <v>0</v>
      </c>
      <c r="AD74" s="39">
        <f t="shared" si="12"/>
        <v>0</v>
      </c>
      <c r="AE74" s="40"/>
      <c r="AF74" s="40"/>
      <c r="AG74" s="40"/>
      <c r="AH74" s="40"/>
      <c r="AI74" s="39">
        <f t="shared" si="41"/>
        <v>0</v>
      </c>
      <c r="AJ74" s="39">
        <f t="shared" si="122"/>
        <v>0</v>
      </c>
      <c r="AK74" s="39">
        <f t="shared" si="15"/>
        <v>0</v>
      </c>
      <c r="AL74" s="39">
        <f>AK74+AN74</f>
        <v>0</v>
      </c>
      <c r="AM74" s="39"/>
      <c r="AN74" s="40"/>
    </row>
    <row r="75" spans="1:40" ht="16.5" customHeight="1">
      <c r="A75" s="52" t="s">
        <v>90</v>
      </c>
      <c r="B75" s="29" t="s">
        <v>12</v>
      </c>
      <c r="C75" s="35" t="s">
        <v>91</v>
      </c>
      <c r="D75" s="36" t="s">
        <v>13</v>
      </c>
      <c r="E75" s="36"/>
      <c r="F75" s="10"/>
      <c r="G75" s="12">
        <f t="shared" ref="G75:P75" si="123">G7+G61</f>
        <v>2436</v>
      </c>
      <c r="H75" s="12">
        <f t="shared" si="123"/>
        <v>1876.29</v>
      </c>
      <c r="I75" s="12">
        <f t="shared" si="123"/>
        <v>1876.29</v>
      </c>
      <c r="J75" s="12">
        <f t="shared" si="123"/>
        <v>2036.29</v>
      </c>
      <c r="K75" s="12">
        <f t="shared" si="123"/>
        <v>8224.869999999999</v>
      </c>
      <c r="L75" s="12">
        <f>L7+L61</f>
        <v>7563.87</v>
      </c>
      <c r="M75" s="58">
        <f t="shared" si="123"/>
        <v>641.5</v>
      </c>
      <c r="N75" s="12">
        <f t="shared" si="123"/>
        <v>817</v>
      </c>
      <c r="O75" s="12">
        <f t="shared" si="123"/>
        <v>903.30000000000007</v>
      </c>
      <c r="P75" s="12">
        <f t="shared" si="123"/>
        <v>954.5</v>
      </c>
      <c r="Q75" s="39">
        <f t="shared" si="5"/>
        <v>2674.8</v>
      </c>
      <c r="R75" s="39">
        <f t="shared" ref="R75" si="124">G75-Q75</f>
        <v>-238.80000000000018</v>
      </c>
      <c r="S75" s="12">
        <f>S7+S61</f>
        <v>301</v>
      </c>
      <c r="T75" s="58">
        <f>T7+T61</f>
        <v>1176</v>
      </c>
      <c r="U75" s="12">
        <f>U7+U61</f>
        <v>841.33899999999994</v>
      </c>
      <c r="V75" s="39">
        <f t="shared" si="39"/>
        <v>2318.3389999999999</v>
      </c>
      <c r="W75" s="39">
        <f t="shared" ref="W75" si="125">H75+R75-V75</f>
        <v>-680.84900000000016</v>
      </c>
      <c r="X75" s="12">
        <f>X7+X61</f>
        <v>546.6</v>
      </c>
      <c r="Y75" s="12">
        <f>Y7+Y61</f>
        <v>455.90000000000003</v>
      </c>
      <c r="Z75" s="12">
        <f>Z7+Z61</f>
        <v>525.9</v>
      </c>
      <c r="AA75" s="39">
        <f t="shared" si="40"/>
        <v>1528.4</v>
      </c>
      <c r="AB75" s="39">
        <f t="shared" ref="AB75" si="126">I75+W75-AA75</f>
        <v>-332.95900000000029</v>
      </c>
      <c r="AC75" s="39">
        <f t="shared" ref="AC75" si="127">Q75+V75+AA75</f>
        <v>6521.5390000000007</v>
      </c>
      <c r="AD75" s="39">
        <f t="shared" ref="AD75" si="128">AC75+AE75</f>
        <v>6572.9390000000003</v>
      </c>
      <c r="AE75" s="40">
        <f>SUM(AE13:AE74)</f>
        <v>51.400000000000006</v>
      </c>
      <c r="AF75" s="12">
        <f>AF7+AF61</f>
        <v>622</v>
      </c>
      <c r="AG75" s="12">
        <f>AG7+AG61</f>
        <v>20.6</v>
      </c>
      <c r="AH75" s="12">
        <f>AH7+AH61</f>
        <v>0</v>
      </c>
      <c r="AI75" s="39">
        <f t="shared" si="41"/>
        <v>642.6</v>
      </c>
      <c r="AJ75" s="39">
        <f t="shared" si="122"/>
        <v>399.7309999999992</v>
      </c>
      <c r="AK75" s="39">
        <f t="shared" ref="AK75" si="129">AC75+AI75</f>
        <v>7164.139000000001</v>
      </c>
      <c r="AL75" s="39">
        <f>AK75+AN75</f>
        <v>7185.3990000000013</v>
      </c>
      <c r="AM75" s="39"/>
      <c r="AN75" s="64">
        <f>AN66+AN53+AN36+AN29+AN17</f>
        <v>21.259999999999998</v>
      </c>
    </row>
    <row r="76" spans="1:40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1:40">
      <c r="A77" s="3"/>
      <c r="B77" s="3"/>
      <c r="C77" s="3"/>
      <c r="D77" s="3"/>
      <c r="E77" s="3"/>
      <c r="F77" s="3"/>
      <c r="G77" s="3"/>
      <c r="H77" s="3"/>
      <c r="I77" s="3"/>
      <c r="J77" s="3"/>
      <c r="K77" s="4">
        <v>8225</v>
      </c>
      <c r="L77" s="4">
        <v>7564</v>
      </c>
      <c r="M77" s="4" t="s">
        <v>179</v>
      </c>
      <c r="N77" s="3">
        <v>1066</v>
      </c>
      <c r="O77" s="3">
        <v>655</v>
      </c>
      <c r="P77" s="3">
        <v>766</v>
      </c>
      <c r="Q77" s="5">
        <f>N77+O77+P77</f>
        <v>2487</v>
      </c>
      <c r="R77" s="3"/>
      <c r="S77" s="3">
        <v>301</v>
      </c>
      <c r="T77" s="3">
        <v>483</v>
      </c>
      <c r="U77" s="3">
        <v>859</v>
      </c>
      <c r="V77" s="5">
        <f>S77+T77+U77</f>
        <v>1643</v>
      </c>
      <c r="W77" s="3"/>
      <c r="X77" s="3">
        <v>529</v>
      </c>
      <c r="Y77" s="3"/>
      <c r="Z77" s="3"/>
      <c r="AA77" s="5">
        <f>X77+Y77+Z77</f>
        <v>529</v>
      </c>
      <c r="AB77" s="3"/>
      <c r="AC77" s="3"/>
      <c r="AD77" s="3"/>
      <c r="AE77" s="3"/>
      <c r="AF77" s="3"/>
      <c r="AG77" s="3"/>
      <c r="AH77" s="3"/>
      <c r="AI77" s="6">
        <f>AF77+AG77+AH77</f>
        <v>0</v>
      </c>
      <c r="AJ77" s="7">
        <f>K77-Q77-V77-AA77-AI77</f>
        <v>3566</v>
      </c>
      <c r="AK77" s="3"/>
      <c r="AL77" s="3"/>
      <c r="AM77" s="3"/>
      <c r="AN77" s="3"/>
    </row>
    <row r="78" spans="1:40">
      <c r="K78" s="1"/>
      <c r="L78" s="1"/>
      <c r="M78" s="1"/>
    </row>
    <row r="79" spans="1:40">
      <c r="K79" s="2"/>
      <c r="L79" s="2"/>
      <c r="M79" s="2"/>
      <c r="T79" t="s">
        <v>182</v>
      </c>
      <c r="V79">
        <v>17.600000000000001</v>
      </c>
    </row>
    <row r="80" spans="1:40">
      <c r="K80" s="1"/>
      <c r="L80" s="1"/>
      <c r="M80" s="1"/>
    </row>
  </sheetData>
  <mergeCells count="24">
    <mergeCell ref="AK4:AK6"/>
    <mergeCell ref="AL4:AL6"/>
    <mergeCell ref="AN4:AN6"/>
    <mergeCell ref="AI5:AI6"/>
    <mergeCell ref="A4:A5"/>
    <mergeCell ref="B4:B5"/>
    <mergeCell ref="G4:J4"/>
    <mergeCell ref="N4:Q4"/>
    <mergeCell ref="Q5:Q6"/>
    <mergeCell ref="R4:R6"/>
    <mergeCell ref="W4:W6"/>
    <mergeCell ref="AB4:AB6"/>
    <mergeCell ref="AJ4:AJ6"/>
    <mergeCell ref="M4:M6"/>
    <mergeCell ref="S4:V4"/>
    <mergeCell ref="X4:AA4"/>
    <mergeCell ref="K4:K6"/>
    <mergeCell ref="L4:L6"/>
    <mergeCell ref="AF4:AI4"/>
    <mergeCell ref="AC4:AC6"/>
    <mergeCell ref="AD4:AD6"/>
    <mergeCell ref="AE4:AE6"/>
    <mergeCell ref="V5:V6"/>
    <mergeCell ref="AA5:AA6"/>
  </mergeCells>
  <pageMargins left="0" right="0" top="0" bottom="0" header="0" footer="0"/>
  <pageSetup paperSize="9" scale="54" fitToHeight="0" orientation="portrait" horizontalDpi="180" verticalDpi="180" r:id="rId1"/>
  <colBreaks count="1" manualBreakCount="1">
    <brk id="29" min="1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77"/>
  <sheetViews>
    <sheetView tabSelected="1" workbookViewId="0">
      <pane xSplit="13" ySplit="15" topLeftCell="V69" activePane="bottomRight" state="frozen"/>
      <selection pane="topRight" activeCell="P1" sqref="P1"/>
      <selection pane="bottomLeft" activeCell="A16" sqref="A16"/>
      <selection pane="bottomRight" activeCell="A76" sqref="A76:XFD76"/>
    </sheetView>
  </sheetViews>
  <sheetFormatPr defaultRowHeight="15"/>
  <cols>
    <col min="1" max="1" width="28" customWidth="1"/>
    <col min="4" max="4" width="6.7109375" customWidth="1"/>
    <col min="5" max="5" width="7" customWidth="1"/>
    <col min="7" max="7" width="6.5703125" customWidth="1"/>
    <col min="8" max="8" width="6.42578125" customWidth="1"/>
    <col min="9" max="9" width="5.7109375" customWidth="1"/>
    <col min="10" max="10" width="5.85546875" customWidth="1"/>
    <col min="11" max="11" width="8.42578125" customWidth="1"/>
    <col min="12" max="12" width="6.7109375" customWidth="1"/>
    <col min="13" max="13" width="7" customWidth="1"/>
    <col min="14" max="14" width="7.28515625" customWidth="1"/>
    <col min="15" max="15" width="7.7109375" customWidth="1"/>
    <col min="16" max="16" width="7" customWidth="1"/>
    <col min="17" max="17" width="7.7109375" customWidth="1"/>
    <col min="18" max="18" width="6.28515625" customWidth="1"/>
    <col min="19" max="19" width="7" customWidth="1"/>
    <col min="20" max="20" width="6.5703125" customWidth="1"/>
    <col min="21" max="21" width="7.28515625" customWidth="1"/>
  </cols>
  <sheetData>
    <row r="1" spans="1:25">
      <c r="A1" s="13" t="s">
        <v>115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25">
      <c r="A2" s="13" t="s">
        <v>178</v>
      </c>
      <c r="B2" s="15"/>
      <c r="C2" s="14"/>
      <c r="D2" s="14"/>
      <c r="E2" s="14"/>
      <c r="F2" s="14"/>
      <c r="G2" s="16"/>
      <c r="H2" s="16"/>
      <c r="I2" s="16"/>
      <c r="J2" s="16"/>
      <c r="K2" s="16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22.5" customHeight="1">
      <c r="A3" s="88" t="s">
        <v>0</v>
      </c>
      <c r="B3" s="90" t="s">
        <v>1</v>
      </c>
      <c r="C3" s="17"/>
      <c r="D3" s="17"/>
      <c r="E3" s="10"/>
      <c r="F3" s="18"/>
      <c r="G3" s="92" t="s">
        <v>2</v>
      </c>
      <c r="H3" s="93"/>
      <c r="I3" s="93"/>
      <c r="J3" s="94"/>
      <c r="K3" s="67" t="s">
        <v>192</v>
      </c>
      <c r="L3" s="92" t="s">
        <v>132</v>
      </c>
      <c r="M3" s="95"/>
      <c r="N3" s="95"/>
      <c r="O3" s="96"/>
      <c r="P3" s="97" t="s">
        <v>175</v>
      </c>
      <c r="Q3" s="92" t="s">
        <v>133</v>
      </c>
      <c r="R3" s="95"/>
      <c r="S3" s="95"/>
      <c r="T3" s="96"/>
      <c r="U3" s="97" t="s">
        <v>174</v>
      </c>
      <c r="V3" s="70" t="s">
        <v>134</v>
      </c>
      <c r="W3" s="71"/>
      <c r="X3" s="71"/>
      <c r="Y3" s="72"/>
    </row>
    <row r="4" spans="1:25">
      <c r="A4" s="89"/>
      <c r="B4" s="91"/>
      <c r="C4" s="20" t="s">
        <v>3</v>
      </c>
      <c r="D4" s="21" t="s">
        <v>4</v>
      </c>
      <c r="E4" s="21" t="s">
        <v>5</v>
      </c>
      <c r="F4" s="21" t="s">
        <v>6</v>
      </c>
      <c r="G4" s="22" t="s">
        <v>7</v>
      </c>
      <c r="H4" s="23" t="s">
        <v>8</v>
      </c>
      <c r="I4" s="23" t="s">
        <v>9</v>
      </c>
      <c r="J4" s="24" t="s">
        <v>10</v>
      </c>
      <c r="K4" s="68"/>
      <c r="L4" s="19" t="s">
        <v>119</v>
      </c>
      <c r="M4" s="19" t="s">
        <v>120</v>
      </c>
      <c r="N4" s="19" t="s">
        <v>121</v>
      </c>
      <c r="O4" s="79" t="s">
        <v>136</v>
      </c>
      <c r="P4" s="74"/>
      <c r="Q4" s="19" t="s">
        <v>122</v>
      </c>
      <c r="R4" s="19" t="s">
        <v>123</v>
      </c>
      <c r="S4" s="19" t="s">
        <v>124</v>
      </c>
      <c r="T4" s="79" t="s">
        <v>137</v>
      </c>
      <c r="U4" s="74"/>
      <c r="V4" s="25" t="s">
        <v>125</v>
      </c>
      <c r="W4" s="25" t="s">
        <v>126</v>
      </c>
      <c r="X4" s="25" t="s">
        <v>127</v>
      </c>
      <c r="Y4" s="79" t="s">
        <v>138</v>
      </c>
    </row>
    <row r="5" spans="1:25">
      <c r="A5" s="27"/>
      <c r="B5" s="28"/>
      <c r="C5" s="29"/>
      <c r="D5" s="30"/>
      <c r="E5" s="30"/>
      <c r="F5" s="30"/>
      <c r="G5" s="31"/>
      <c r="H5" s="32"/>
      <c r="I5" s="32"/>
      <c r="J5" s="30"/>
      <c r="K5" s="69"/>
      <c r="L5" s="31"/>
      <c r="M5" s="31"/>
      <c r="N5" s="31"/>
      <c r="O5" s="80"/>
      <c r="P5" s="75"/>
      <c r="Q5" s="31"/>
      <c r="R5" s="31"/>
      <c r="S5" s="31"/>
      <c r="T5" s="80"/>
      <c r="U5" s="75"/>
      <c r="V5" s="33"/>
      <c r="W5" s="33"/>
      <c r="X5" s="33"/>
      <c r="Y5" s="80"/>
    </row>
    <row r="6" spans="1:25">
      <c r="A6" s="27" t="s">
        <v>11</v>
      </c>
      <c r="B6" s="29" t="s">
        <v>12</v>
      </c>
      <c r="C6" s="35" t="s">
        <v>91</v>
      </c>
      <c r="D6" s="36" t="s">
        <v>13</v>
      </c>
      <c r="E6" s="66">
        <v>241</v>
      </c>
      <c r="F6" s="66" t="s">
        <v>14</v>
      </c>
      <c r="G6" s="8">
        <f t="shared" ref="G6:N6" si="0">G7+G15+G49+G52</f>
        <v>2323</v>
      </c>
      <c r="H6" s="8">
        <f t="shared" si="0"/>
        <v>1851.29</v>
      </c>
      <c r="I6" s="8">
        <f t="shared" si="0"/>
        <v>1851.29</v>
      </c>
      <c r="J6" s="8">
        <f t="shared" si="0"/>
        <v>1923.29</v>
      </c>
      <c r="K6" s="8">
        <f t="shared" si="0"/>
        <v>7948.87</v>
      </c>
      <c r="L6" s="8">
        <f t="shared" si="0"/>
        <v>629</v>
      </c>
      <c r="M6" s="8">
        <f t="shared" si="0"/>
        <v>883.30000000000007</v>
      </c>
      <c r="N6" s="8">
        <f t="shared" si="0"/>
        <v>918.8</v>
      </c>
      <c r="O6" s="39">
        <f>L6+M6+N6</f>
        <v>2431.1000000000004</v>
      </c>
      <c r="P6" s="39">
        <f>G6-O6</f>
        <v>-108.10000000000036</v>
      </c>
      <c r="Q6" s="8">
        <f>Q7+Q15+Q49+Q52</f>
        <v>294.8</v>
      </c>
      <c r="R6" s="8">
        <f>R7+R15+R49+R52</f>
        <v>1159.2</v>
      </c>
      <c r="S6" s="8">
        <f>S7+S15+S49+S52</f>
        <v>828.94100000000003</v>
      </c>
      <c r="T6" s="39">
        <f>Q6+R6+S6</f>
        <v>2282.9409999999998</v>
      </c>
      <c r="U6" s="39">
        <f>H6+P6-T6</f>
        <v>-539.7510000000002</v>
      </c>
      <c r="V6" s="8">
        <f>V7+V15+V49+V52</f>
        <v>553.6</v>
      </c>
      <c r="W6" s="8">
        <f>W7+W15+W49+W52</f>
        <v>462.90000000000003</v>
      </c>
      <c r="X6" s="8">
        <f>X7+X15+X49+X52</f>
        <v>543.29999999999995</v>
      </c>
      <c r="Y6" s="39">
        <f>V6+W6+X6</f>
        <v>1559.8</v>
      </c>
    </row>
    <row r="7" spans="1:25" ht="27" customHeight="1">
      <c r="A7" s="41" t="s">
        <v>15</v>
      </c>
      <c r="B7" s="29" t="s">
        <v>12</v>
      </c>
      <c r="C7" s="35" t="s">
        <v>91</v>
      </c>
      <c r="D7" s="36" t="s">
        <v>13</v>
      </c>
      <c r="E7" s="42">
        <v>210</v>
      </c>
      <c r="F7" s="42" t="s">
        <v>16</v>
      </c>
      <c r="G7" s="8">
        <f t="shared" ref="G7:N7" si="1">G8+G9+G10</f>
        <v>2277</v>
      </c>
      <c r="H7" s="8">
        <f t="shared" si="1"/>
        <v>1816.29</v>
      </c>
      <c r="I7" s="8">
        <f t="shared" si="1"/>
        <v>1816.29</v>
      </c>
      <c r="J7" s="8">
        <f t="shared" si="1"/>
        <v>1816.29</v>
      </c>
      <c r="K7" s="8">
        <f t="shared" si="1"/>
        <v>7725.87</v>
      </c>
      <c r="L7" s="8">
        <f t="shared" si="1"/>
        <v>629</v>
      </c>
      <c r="M7" s="8">
        <f t="shared" si="1"/>
        <v>867.40000000000009</v>
      </c>
      <c r="N7" s="8">
        <f t="shared" si="1"/>
        <v>909.6</v>
      </c>
      <c r="O7" s="39">
        <f t="shared" ref="O7:O74" si="2">L7+M7+N7</f>
        <v>2406</v>
      </c>
      <c r="P7" s="39">
        <f>G7-O7</f>
        <v>-129</v>
      </c>
      <c r="Q7" s="8">
        <f>Q8+Q9+Q10</f>
        <v>288.7</v>
      </c>
      <c r="R7" s="8">
        <f>R8+R9+R10</f>
        <v>1156</v>
      </c>
      <c r="S7" s="8">
        <f>S8+S9+S10</f>
        <v>822.34100000000001</v>
      </c>
      <c r="T7" s="39">
        <f t="shared" ref="T7:T18" si="3">Q7+R7+S7</f>
        <v>2267.0410000000002</v>
      </c>
      <c r="U7" s="39">
        <f>H7+P7-T7</f>
        <v>-579.7510000000002</v>
      </c>
      <c r="V7" s="8">
        <f>V8+V9+V10</f>
        <v>539.6</v>
      </c>
      <c r="W7" s="8">
        <f>W8+W9+W10</f>
        <v>454.6</v>
      </c>
      <c r="X7" s="8">
        <f>X8+X9+X10</f>
        <v>492</v>
      </c>
      <c r="Y7" s="39">
        <f t="shared" ref="Y7:Y18" si="4">V7+W7+X7</f>
        <v>1486.2</v>
      </c>
    </row>
    <row r="8" spans="1:25" ht="18.75" customHeight="1">
      <c r="A8" s="43" t="s">
        <v>17</v>
      </c>
      <c r="B8" s="29" t="s">
        <v>12</v>
      </c>
      <c r="C8" s="35" t="s">
        <v>91</v>
      </c>
      <c r="D8" s="36" t="s">
        <v>13</v>
      </c>
      <c r="E8" s="44">
        <v>211</v>
      </c>
      <c r="F8" s="44" t="s">
        <v>18</v>
      </c>
      <c r="G8" s="9">
        <f>1401+225</f>
        <v>1626</v>
      </c>
      <c r="H8" s="9">
        <v>1395</v>
      </c>
      <c r="I8" s="9">
        <v>1395</v>
      </c>
      <c r="J8" s="9">
        <v>1395</v>
      </c>
      <c r="K8" s="9">
        <f>SUM(G8:J8)</f>
        <v>5811</v>
      </c>
      <c r="L8" s="40">
        <v>400.5</v>
      </c>
      <c r="M8" s="40">
        <v>729.6</v>
      </c>
      <c r="N8" s="40">
        <v>589.6</v>
      </c>
      <c r="O8" s="39">
        <f t="shared" si="2"/>
        <v>1719.6999999999998</v>
      </c>
      <c r="P8" s="39">
        <f>G8-O8</f>
        <v>-93.699999999999818</v>
      </c>
      <c r="Q8" s="40">
        <v>288.7</v>
      </c>
      <c r="R8" s="40">
        <v>801</v>
      </c>
      <c r="S8" s="40">
        <v>705.2</v>
      </c>
      <c r="T8" s="39">
        <f t="shared" si="3"/>
        <v>1794.9</v>
      </c>
      <c r="U8" s="39">
        <f>H8+P8-T8</f>
        <v>-493.59999999999991</v>
      </c>
      <c r="V8" s="40">
        <v>270.3</v>
      </c>
      <c r="W8" s="40">
        <v>332.5</v>
      </c>
      <c r="X8" s="40">
        <v>484.8</v>
      </c>
      <c r="Y8" s="39">
        <f t="shared" si="4"/>
        <v>1087.5999999999999</v>
      </c>
    </row>
    <row r="9" spans="1:25" ht="19.5" customHeight="1">
      <c r="A9" s="43" t="s">
        <v>19</v>
      </c>
      <c r="B9" s="29" t="s">
        <v>12</v>
      </c>
      <c r="C9" s="35" t="s">
        <v>91</v>
      </c>
      <c r="D9" s="36" t="s">
        <v>13</v>
      </c>
      <c r="E9" s="44">
        <v>213</v>
      </c>
      <c r="F9" s="44" t="s">
        <v>20</v>
      </c>
      <c r="G9" s="8">
        <f>422+229</f>
        <v>651</v>
      </c>
      <c r="H9" s="8">
        <f>H8*30.2/100</f>
        <v>421.29</v>
      </c>
      <c r="I9" s="8">
        <f>I8*30.2/100</f>
        <v>421.29</v>
      </c>
      <c r="J9" s="8">
        <f>J8*30.2/100</f>
        <v>421.29</v>
      </c>
      <c r="K9" s="8">
        <f>SUM(G9:J9)</f>
        <v>1914.87</v>
      </c>
      <c r="L9" s="46">
        <v>228.5</v>
      </c>
      <c r="M9" s="46">
        <v>137.80000000000001</v>
      </c>
      <c r="N9" s="39">
        <v>320</v>
      </c>
      <c r="O9" s="39">
        <f t="shared" si="2"/>
        <v>686.3</v>
      </c>
      <c r="P9" s="39">
        <f>G9-O9</f>
        <v>-35.299999999999955</v>
      </c>
      <c r="Q9" s="39">
        <v>0</v>
      </c>
      <c r="R9" s="39">
        <v>355</v>
      </c>
      <c r="S9" s="39">
        <v>117.14100000000001</v>
      </c>
      <c r="T9" s="39">
        <f t="shared" si="3"/>
        <v>472.14100000000002</v>
      </c>
      <c r="U9" s="39">
        <f>H9+P9-T9</f>
        <v>-86.150999999999954</v>
      </c>
      <c r="V9" s="39">
        <v>269.3</v>
      </c>
      <c r="W9" s="39">
        <v>122.1</v>
      </c>
      <c r="X9" s="39">
        <v>7.2</v>
      </c>
      <c r="Y9" s="39">
        <f t="shared" si="4"/>
        <v>398.59999999999997</v>
      </c>
    </row>
    <row r="10" spans="1:25" ht="20.25" customHeight="1">
      <c r="A10" s="47" t="s">
        <v>21</v>
      </c>
      <c r="B10" s="29" t="s">
        <v>12</v>
      </c>
      <c r="C10" s="35" t="s">
        <v>91</v>
      </c>
      <c r="D10" s="36" t="s">
        <v>13</v>
      </c>
      <c r="E10" s="44">
        <v>212</v>
      </c>
      <c r="F10" s="44" t="s">
        <v>22</v>
      </c>
      <c r="G10" s="9">
        <f t="shared" ref="G10:K10" si="5">SUM(G11:G14)</f>
        <v>0</v>
      </c>
      <c r="H10" s="9">
        <f t="shared" si="5"/>
        <v>0</v>
      </c>
      <c r="I10" s="9">
        <f t="shared" si="5"/>
        <v>0</v>
      </c>
      <c r="J10" s="9">
        <f t="shared" si="5"/>
        <v>0</v>
      </c>
      <c r="K10" s="48">
        <f t="shared" si="5"/>
        <v>0</v>
      </c>
      <c r="L10" s="9">
        <f>SUM(L11:L14)</f>
        <v>0</v>
      </c>
      <c r="M10" s="9">
        <f>SUM(M11:M14)</f>
        <v>0</v>
      </c>
      <c r="N10" s="9">
        <f>SUM(N11:N14)</f>
        <v>0</v>
      </c>
      <c r="O10" s="39">
        <f t="shared" si="2"/>
        <v>0</v>
      </c>
      <c r="P10" s="39">
        <f>G10-O10</f>
        <v>0</v>
      </c>
      <c r="Q10" s="9">
        <f>SUM(Q11:Q14)</f>
        <v>0</v>
      </c>
      <c r="R10" s="9">
        <f>SUM(R11:R14)</f>
        <v>0</v>
      </c>
      <c r="S10" s="9">
        <f>SUM(S11:S14)</f>
        <v>0</v>
      </c>
      <c r="T10" s="39">
        <f t="shared" si="3"/>
        <v>0</v>
      </c>
      <c r="U10" s="39">
        <f>H10+P10-T10</f>
        <v>0</v>
      </c>
      <c r="V10" s="9">
        <f>SUM(V11:V14)</f>
        <v>0</v>
      </c>
      <c r="W10" s="9">
        <f>SUM(W11:W14)</f>
        <v>0</v>
      </c>
      <c r="X10" s="9">
        <f>SUM(X11:X14)</f>
        <v>0</v>
      </c>
      <c r="Y10" s="39">
        <f t="shared" si="4"/>
        <v>0</v>
      </c>
    </row>
    <row r="11" spans="1:25" ht="17.25" customHeight="1">
      <c r="A11" s="49" t="s">
        <v>23</v>
      </c>
      <c r="B11" s="29" t="s">
        <v>12</v>
      </c>
      <c r="C11" s="35" t="s">
        <v>91</v>
      </c>
      <c r="D11" s="36" t="s">
        <v>13</v>
      </c>
      <c r="E11" s="44"/>
      <c r="F11" s="44" t="s">
        <v>24</v>
      </c>
      <c r="G11" s="40"/>
      <c r="H11" s="40"/>
      <c r="I11" s="40"/>
      <c r="J11" s="40"/>
      <c r="K11" s="50">
        <f t="shared" ref="K11:K14" si="6">SUM(G11:J11)</f>
        <v>0</v>
      </c>
      <c r="L11" s="40"/>
      <c r="M11" s="40"/>
      <c r="N11" s="40"/>
      <c r="O11" s="39">
        <f t="shared" si="2"/>
        <v>0</v>
      </c>
      <c r="P11" s="39">
        <f>G11-O11</f>
        <v>0</v>
      </c>
      <c r="Q11" s="40"/>
      <c r="R11" s="40"/>
      <c r="S11" s="40"/>
      <c r="T11" s="39">
        <f t="shared" si="3"/>
        <v>0</v>
      </c>
      <c r="U11" s="39">
        <f>H11+P11-T11</f>
        <v>0</v>
      </c>
      <c r="V11" s="40"/>
      <c r="W11" s="40"/>
      <c r="X11" s="40"/>
      <c r="Y11" s="39">
        <f t="shared" si="4"/>
        <v>0</v>
      </c>
    </row>
    <row r="12" spans="1:25">
      <c r="A12" s="49" t="s">
        <v>25</v>
      </c>
      <c r="B12" s="29" t="s">
        <v>12</v>
      </c>
      <c r="C12" s="35" t="s">
        <v>91</v>
      </c>
      <c r="D12" s="36" t="s">
        <v>13</v>
      </c>
      <c r="E12" s="44"/>
      <c r="F12" s="44" t="s">
        <v>26</v>
      </c>
      <c r="G12" s="40"/>
      <c r="H12" s="40"/>
      <c r="I12" s="40"/>
      <c r="J12" s="40"/>
      <c r="K12" s="50">
        <f t="shared" si="6"/>
        <v>0</v>
      </c>
      <c r="L12" s="40"/>
      <c r="M12" s="40"/>
      <c r="N12" s="40"/>
      <c r="O12" s="39">
        <f t="shared" si="2"/>
        <v>0</v>
      </c>
      <c r="P12" s="39">
        <f>G12-O12</f>
        <v>0</v>
      </c>
      <c r="Q12" s="40"/>
      <c r="R12" s="40"/>
      <c r="S12" s="40"/>
      <c r="T12" s="39">
        <f t="shared" si="3"/>
        <v>0</v>
      </c>
      <c r="U12" s="39">
        <f>H12+P12-T12</f>
        <v>0</v>
      </c>
      <c r="V12" s="40"/>
      <c r="W12" s="40"/>
      <c r="X12" s="40"/>
      <c r="Y12" s="39">
        <f t="shared" si="4"/>
        <v>0</v>
      </c>
    </row>
    <row r="13" spans="1:25" ht="18" customHeight="1">
      <c r="A13" s="49" t="s">
        <v>27</v>
      </c>
      <c r="B13" s="29" t="s">
        <v>12</v>
      </c>
      <c r="C13" s="35" t="s">
        <v>91</v>
      </c>
      <c r="D13" s="36" t="s">
        <v>13</v>
      </c>
      <c r="E13" s="44"/>
      <c r="F13" s="44" t="s">
        <v>101</v>
      </c>
      <c r="G13" s="40"/>
      <c r="H13" s="40"/>
      <c r="I13" s="40"/>
      <c r="J13" s="40"/>
      <c r="K13" s="50">
        <f t="shared" si="6"/>
        <v>0</v>
      </c>
      <c r="L13" s="40"/>
      <c r="M13" s="40"/>
      <c r="N13" s="40"/>
      <c r="O13" s="39">
        <f t="shared" si="2"/>
        <v>0</v>
      </c>
      <c r="P13" s="39">
        <f>G13-O13</f>
        <v>0</v>
      </c>
      <c r="Q13" s="40"/>
      <c r="R13" s="40"/>
      <c r="S13" s="40"/>
      <c r="T13" s="39">
        <f t="shared" si="3"/>
        <v>0</v>
      </c>
      <c r="U13" s="39">
        <f>H13+P13-T13</f>
        <v>0</v>
      </c>
      <c r="V13" s="40"/>
      <c r="W13" s="40"/>
      <c r="X13" s="40"/>
      <c r="Y13" s="39">
        <f t="shared" si="4"/>
        <v>0</v>
      </c>
    </row>
    <row r="14" spans="1:25" ht="18" customHeight="1">
      <c r="A14" s="49" t="s">
        <v>29</v>
      </c>
      <c r="B14" s="29" t="s">
        <v>12</v>
      </c>
      <c r="C14" s="35" t="s">
        <v>91</v>
      </c>
      <c r="D14" s="36" t="s">
        <v>13</v>
      </c>
      <c r="E14" s="51"/>
      <c r="F14" s="44" t="s">
        <v>28</v>
      </c>
      <c r="G14" s="40"/>
      <c r="H14" s="40"/>
      <c r="I14" s="40"/>
      <c r="J14" s="40"/>
      <c r="K14" s="50">
        <f t="shared" si="6"/>
        <v>0</v>
      </c>
      <c r="L14" s="40"/>
      <c r="M14" s="40"/>
      <c r="N14" s="40"/>
      <c r="O14" s="39">
        <f t="shared" si="2"/>
        <v>0</v>
      </c>
      <c r="P14" s="39">
        <f>G14-O14</f>
        <v>0</v>
      </c>
      <c r="Q14" s="40"/>
      <c r="R14" s="40"/>
      <c r="S14" s="40"/>
      <c r="T14" s="39">
        <f t="shared" si="3"/>
        <v>0</v>
      </c>
      <c r="U14" s="39">
        <f>H14+P14-T14</f>
        <v>0</v>
      </c>
      <c r="V14" s="40"/>
      <c r="W14" s="40"/>
      <c r="X14" s="40"/>
      <c r="Y14" s="39">
        <f t="shared" si="4"/>
        <v>0</v>
      </c>
    </row>
    <row r="15" spans="1:25" ht="19.5" customHeight="1">
      <c r="A15" s="52" t="s">
        <v>30</v>
      </c>
      <c r="B15" s="53" t="s">
        <v>12</v>
      </c>
      <c r="C15" s="35" t="s">
        <v>91</v>
      </c>
      <c r="D15" s="36" t="s">
        <v>13</v>
      </c>
      <c r="E15" s="54">
        <v>220</v>
      </c>
      <c r="F15" s="54" t="s">
        <v>31</v>
      </c>
      <c r="G15" s="10">
        <f t="shared" ref="G15:K15" si="7">SUM(G16+G19+G23+G27+G28+G35)</f>
        <v>39</v>
      </c>
      <c r="H15" s="10">
        <f t="shared" si="7"/>
        <v>29</v>
      </c>
      <c r="I15" s="10">
        <f t="shared" si="7"/>
        <v>29</v>
      </c>
      <c r="J15" s="10">
        <f t="shared" si="7"/>
        <v>33</v>
      </c>
      <c r="K15" s="48">
        <f t="shared" si="7"/>
        <v>130</v>
      </c>
      <c r="L15" s="10">
        <f>SUM(L16+L19+L23+L27+L28+L35)</f>
        <v>0</v>
      </c>
      <c r="M15" s="10">
        <f>SUM(M16+M19+M23+M27+M28+M35)</f>
        <v>10.9</v>
      </c>
      <c r="N15" s="10">
        <f>SUM(N16+N19+N23+N27+N28+N35)</f>
        <v>6.9</v>
      </c>
      <c r="O15" s="39">
        <f t="shared" si="2"/>
        <v>17.8</v>
      </c>
      <c r="P15" s="39">
        <f>G15-O15</f>
        <v>21.2</v>
      </c>
      <c r="Q15" s="10">
        <f>SUM(Q16+Q19+Q23+Q27+Q28+Q35)</f>
        <v>5.7999999999999989</v>
      </c>
      <c r="R15" s="10">
        <f>SUM(R16+R19+R23+R27+R28+R35)</f>
        <v>3.2</v>
      </c>
      <c r="S15" s="10">
        <f>SUM(S16+S19+S23+S27+S28+S35)</f>
        <v>0.5</v>
      </c>
      <c r="T15" s="39">
        <f t="shared" si="3"/>
        <v>9.5</v>
      </c>
      <c r="U15" s="39">
        <f>H15+P15-T15</f>
        <v>40.700000000000003</v>
      </c>
      <c r="V15" s="10">
        <f>SUM(V16+V19+V23+V27+V28+V35)</f>
        <v>14</v>
      </c>
      <c r="W15" s="10">
        <f>SUM(W16+W19+W23+W27+W28+W35)</f>
        <v>7</v>
      </c>
      <c r="X15" s="10">
        <f>SUM(X16+X19+X23+X27+X28+X35)</f>
        <v>18.899999999999999</v>
      </c>
      <c r="Y15" s="39">
        <f t="shared" si="4"/>
        <v>39.9</v>
      </c>
    </row>
    <row r="16" spans="1:25" ht="15" customHeight="1">
      <c r="A16" s="47" t="s">
        <v>32</v>
      </c>
      <c r="B16" s="29" t="s">
        <v>12</v>
      </c>
      <c r="C16" s="35" t="s">
        <v>91</v>
      </c>
      <c r="D16" s="36" t="s">
        <v>13</v>
      </c>
      <c r="E16" s="44">
        <v>221</v>
      </c>
      <c r="F16" s="44" t="s">
        <v>33</v>
      </c>
      <c r="G16" s="9">
        <f>G17+G18</f>
        <v>8</v>
      </c>
      <c r="H16" s="9">
        <f t="shared" ref="H16:J16" si="8">H17+H18</f>
        <v>8</v>
      </c>
      <c r="I16" s="9">
        <f t="shared" si="8"/>
        <v>8</v>
      </c>
      <c r="J16" s="9">
        <f t="shared" si="8"/>
        <v>8</v>
      </c>
      <c r="K16" s="48">
        <f>SUM(G16:J16)</f>
        <v>32</v>
      </c>
      <c r="L16" s="9">
        <f>L17+L18</f>
        <v>0</v>
      </c>
      <c r="M16" s="9">
        <f t="shared" ref="M16:N16" si="9">M17+M18</f>
        <v>9.9</v>
      </c>
      <c r="N16" s="9">
        <f t="shared" si="9"/>
        <v>3</v>
      </c>
      <c r="O16" s="39">
        <f t="shared" si="2"/>
        <v>12.9</v>
      </c>
      <c r="P16" s="39">
        <f>G16-O16</f>
        <v>-4.9000000000000004</v>
      </c>
      <c r="Q16" s="9">
        <f>Q17+Q18</f>
        <v>0.1</v>
      </c>
      <c r="R16" s="9">
        <f t="shared" ref="R16:S16" si="10">R17+R18</f>
        <v>0</v>
      </c>
      <c r="S16" s="9">
        <f t="shared" si="10"/>
        <v>0.5</v>
      </c>
      <c r="T16" s="39">
        <f t="shared" si="3"/>
        <v>0.6</v>
      </c>
      <c r="U16" s="39">
        <f>H16+P16-T16</f>
        <v>2.4999999999999996</v>
      </c>
      <c r="V16" s="9">
        <f>V17+V18</f>
        <v>14</v>
      </c>
      <c r="W16" s="9">
        <f t="shared" ref="W16:X16" si="11">W17+W18</f>
        <v>7</v>
      </c>
      <c r="X16" s="9">
        <f t="shared" si="11"/>
        <v>7</v>
      </c>
      <c r="Y16" s="39">
        <f t="shared" si="4"/>
        <v>28</v>
      </c>
    </row>
    <row r="17" spans="1:25" ht="39" customHeight="1">
      <c r="A17" s="49" t="s">
        <v>146</v>
      </c>
      <c r="B17" s="29" t="s">
        <v>12</v>
      </c>
      <c r="C17" s="35" t="s">
        <v>91</v>
      </c>
      <c r="D17" s="36" t="s">
        <v>13</v>
      </c>
      <c r="E17" s="44"/>
      <c r="F17" s="44" t="s">
        <v>107</v>
      </c>
      <c r="G17" s="9">
        <v>8</v>
      </c>
      <c r="H17" s="9">
        <v>8</v>
      </c>
      <c r="I17" s="9">
        <v>8</v>
      </c>
      <c r="J17" s="9">
        <v>8</v>
      </c>
      <c r="K17" s="48">
        <f>SUM(G17:J17)</f>
        <v>32</v>
      </c>
      <c r="L17" s="9"/>
      <c r="M17" s="11">
        <v>9.9</v>
      </c>
      <c r="N17" s="11">
        <v>3</v>
      </c>
      <c r="O17" s="39">
        <f t="shared" si="2"/>
        <v>12.9</v>
      </c>
      <c r="P17" s="39">
        <f>G17-O17</f>
        <v>-4.9000000000000004</v>
      </c>
      <c r="Q17" s="11">
        <v>0.1</v>
      </c>
      <c r="R17" s="11"/>
      <c r="S17" s="11">
        <v>0.5</v>
      </c>
      <c r="T17" s="39">
        <f t="shared" si="3"/>
        <v>0.6</v>
      </c>
      <c r="U17" s="39">
        <f>H17+P17-T17</f>
        <v>2.4999999999999996</v>
      </c>
      <c r="V17" s="11">
        <v>14</v>
      </c>
      <c r="W17" s="9">
        <v>7</v>
      </c>
      <c r="X17" s="11">
        <v>1.7</v>
      </c>
      <c r="Y17" s="39">
        <f t="shared" si="4"/>
        <v>22.7</v>
      </c>
    </row>
    <row r="18" spans="1:25" ht="23.25" customHeight="1">
      <c r="A18" s="49" t="s">
        <v>148</v>
      </c>
      <c r="B18" s="29" t="s">
        <v>12</v>
      </c>
      <c r="C18" s="35" t="s">
        <v>91</v>
      </c>
      <c r="D18" s="36" t="s">
        <v>13</v>
      </c>
      <c r="E18" s="44"/>
      <c r="F18" s="44" t="s">
        <v>147</v>
      </c>
      <c r="G18" s="9"/>
      <c r="H18" s="9"/>
      <c r="I18" s="9"/>
      <c r="J18" s="9"/>
      <c r="K18" s="48">
        <f>SUM(G18:J18)</f>
        <v>0</v>
      </c>
      <c r="L18" s="9"/>
      <c r="M18" s="9"/>
      <c r="N18" s="9"/>
      <c r="O18" s="39">
        <f t="shared" si="2"/>
        <v>0</v>
      </c>
      <c r="P18" s="39">
        <f>G18-O18</f>
        <v>0</v>
      </c>
      <c r="Q18" s="9"/>
      <c r="R18" s="9"/>
      <c r="S18" s="9"/>
      <c r="T18" s="39">
        <f t="shared" si="3"/>
        <v>0</v>
      </c>
      <c r="U18" s="39">
        <f>H18+P18-T18</f>
        <v>0</v>
      </c>
      <c r="V18" s="9"/>
      <c r="W18" s="9"/>
      <c r="X18" s="11">
        <v>5.3</v>
      </c>
      <c r="Y18" s="39">
        <f t="shared" si="4"/>
        <v>5.3</v>
      </c>
    </row>
    <row r="19" spans="1:25" ht="15" customHeight="1">
      <c r="A19" s="47" t="s">
        <v>34</v>
      </c>
      <c r="B19" s="29" t="s">
        <v>12</v>
      </c>
      <c r="C19" s="35" t="s">
        <v>91</v>
      </c>
      <c r="D19" s="36" t="s">
        <v>13</v>
      </c>
      <c r="E19" s="44">
        <v>222</v>
      </c>
      <c r="F19" s="44" t="s">
        <v>35</v>
      </c>
      <c r="G19" s="9">
        <f>G20+G21+G22</f>
        <v>0</v>
      </c>
      <c r="H19" s="9">
        <f t="shared" ref="H19:J19" si="12">H20+H21+H22</f>
        <v>0</v>
      </c>
      <c r="I19" s="9">
        <f t="shared" si="12"/>
        <v>0</v>
      </c>
      <c r="J19" s="9">
        <f t="shared" si="12"/>
        <v>0</v>
      </c>
      <c r="K19" s="48">
        <f>SUM(G19:J19)</f>
        <v>0</v>
      </c>
      <c r="L19" s="9">
        <f>L20+L21+L22</f>
        <v>0</v>
      </c>
      <c r="M19" s="9">
        <f t="shared" ref="M19:N19" si="13">M20+M21+M22</f>
        <v>0</v>
      </c>
      <c r="N19" s="9">
        <f t="shared" si="13"/>
        <v>0</v>
      </c>
      <c r="O19" s="39">
        <f>L19+M19+N19</f>
        <v>0</v>
      </c>
      <c r="P19" s="39">
        <f>G19-O19</f>
        <v>0</v>
      </c>
      <c r="Q19" s="9">
        <f>Q20+Q21+Q22</f>
        <v>0</v>
      </c>
      <c r="R19" s="9">
        <f t="shared" ref="R19:S19" si="14">R20+R21+R22</f>
        <v>0</v>
      </c>
      <c r="S19" s="9">
        <f t="shared" si="14"/>
        <v>0</v>
      </c>
      <c r="T19" s="39">
        <f>Q19+R19+S19</f>
        <v>0</v>
      </c>
      <c r="U19" s="39">
        <f>H19+P19-T19</f>
        <v>0</v>
      </c>
      <c r="V19" s="9">
        <f>V20+V21+V22</f>
        <v>0</v>
      </c>
      <c r="W19" s="9">
        <f t="shared" ref="W19:X19" si="15">W20+W21+W22</f>
        <v>0</v>
      </c>
      <c r="X19" s="9">
        <f t="shared" si="15"/>
        <v>0</v>
      </c>
      <c r="Y19" s="39">
        <f>V19+W19+X19</f>
        <v>0</v>
      </c>
    </row>
    <row r="20" spans="1:25" ht="27" customHeight="1">
      <c r="A20" s="49" t="s">
        <v>143</v>
      </c>
      <c r="B20" s="29" t="s">
        <v>12</v>
      </c>
      <c r="C20" s="35" t="s">
        <v>91</v>
      </c>
      <c r="D20" s="36" t="s">
        <v>13</v>
      </c>
      <c r="E20" s="44"/>
      <c r="F20" s="44" t="s">
        <v>100</v>
      </c>
      <c r="G20" s="11"/>
      <c r="H20" s="11"/>
      <c r="I20" s="11"/>
      <c r="J20" s="11"/>
      <c r="K20" s="48">
        <f>SUM(G20:J20)</f>
        <v>0</v>
      </c>
      <c r="L20" s="9"/>
      <c r="M20" s="9"/>
      <c r="N20" s="9"/>
      <c r="O20" s="39">
        <f t="shared" ref="O20:O23" si="16">L20+M20+N20</f>
        <v>0</v>
      </c>
      <c r="P20" s="39">
        <f>G20-O20</f>
        <v>0</v>
      </c>
      <c r="Q20" s="9"/>
      <c r="R20" s="9"/>
      <c r="S20" s="9"/>
      <c r="T20" s="39">
        <f t="shared" ref="T20:T74" si="17">Q20+R20+S20</f>
        <v>0</v>
      </c>
      <c r="U20" s="39">
        <f>H20+P20-T20</f>
        <v>0</v>
      </c>
      <c r="V20" s="9"/>
      <c r="W20" s="9"/>
      <c r="X20" s="9"/>
      <c r="Y20" s="39">
        <f t="shared" ref="Y20:Y74" si="18">V20+W20+X20</f>
        <v>0</v>
      </c>
    </row>
    <row r="21" spans="1:25" ht="37.5" customHeight="1">
      <c r="A21" s="49" t="s">
        <v>144</v>
      </c>
      <c r="B21" s="29" t="s">
        <v>12</v>
      </c>
      <c r="C21" s="35" t="s">
        <v>91</v>
      </c>
      <c r="D21" s="36" t="s">
        <v>13</v>
      </c>
      <c r="E21" s="44"/>
      <c r="F21" s="44" t="s">
        <v>105</v>
      </c>
      <c r="G21" s="9"/>
      <c r="H21" s="9"/>
      <c r="I21" s="9"/>
      <c r="J21" s="9"/>
      <c r="K21" s="48">
        <f t="shared" ref="K21:K22" si="19">SUM(G21:J21)</f>
        <v>0</v>
      </c>
      <c r="L21" s="9"/>
      <c r="M21" s="9"/>
      <c r="N21" s="9"/>
      <c r="O21" s="39">
        <f t="shared" si="16"/>
        <v>0</v>
      </c>
      <c r="P21" s="39">
        <f>G21-O21</f>
        <v>0</v>
      </c>
      <c r="Q21" s="9"/>
      <c r="R21" s="9"/>
      <c r="S21" s="9"/>
      <c r="T21" s="39">
        <f t="shared" si="17"/>
        <v>0</v>
      </c>
      <c r="U21" s="39">
        <f>H21+P21-T21</f>
        <v>0</v>
      </c>
      <c r="V21" s="9"/>
      <c r="W21" s="9"/>
      <c r="X21" s="9"/>
      <c r="Y21" s="39">
        <f t="shared" si="18"/>
        <v>0</v>
      </c>
    </row>
    <row r="22" spans="1:25" ht="26.25" customHeight="1">
      <c r="A22" s="49" t="s">
        <v>145</v>
      </c>
      <c r="B22" s="29" t="s">
        <v>12</v>
      </c>
      <c r="C22" s="35" t="s">
        <v>91</v>
      </c>
      <c r="D22" s="36" t="s">
        <v>13</v>
      </c>
      <c r="E22" s="44"/>
      <c r="F22" s="44" t="s">
        <v>106</v>
      </c>
      <c r="G22" s="11"/>
      <c r="H22" s="11"/>
      <c r="I22" s="11"/>
      <c r="J22" s="11"/>
      <c r="K22" s="48">
        <f t="shared" si="19"/>
        <v>0</v>
      </c>
      <c r="L22" s="9"/>
      <c r="M22" s="9"/>
      <c r="N22" s="9"/>
      <c r="O22" s="39">
        <f t="shared" si="16"/>
        <v>0</v>
      </c>
      <c r="P22" s="39">
        <f>G22-O22</f>
        <v>0</v>
      </c>
      <c r="Q22" s="9"/>
      <c r="R22" s="9"/>
      <c r="S22" s="9"/>
      <c r="T22" s="39">
        <f t="shared" si="17"/>
        <v>0</v>
      </c>
      <c r="U22" s="39">
        <f>H22+P22-T22</f>
        <v>0</v>
      </c>
      <c r="V22" s="9"/>
      <c r="W22" s="9"/>
      <c r="X22" s="9"/>
      <c r="Y22" s="39">
        <f t="shared" si="18"/>
        <v>0</v>
      </c>
    </row>
    <row r="23" spans="1:25" ht="16.5" customHeight="1">
      <c r="A23" s="47" t="s">
        <v>36</v>
      </c>
      <c r="B23" s="29" t="s">
        <v>12</v>
      </c>
      <c r="C23" s="35" t="s">
        <v>91</v>
      </c>
      <c r="D23" s="36" t="s">
        <v>13</v>
      </c>
      <c r="E23" s="44">
        <v>223</v>
      </c>
      <c r="F23" s="44" t="s">
        <v>37</v>
      </c>
      <c r="G23" s="9">
        <f t="shared" ref="G23:N23" si="20">G24+G25+G26</f>
        <v>25</v>
      </c>
      <c r="H23" s="9">
        <f t="shared" si="20"/>
        <v>21</v>
      </c>
      <c r="I23" s="9">
        <f t="shared" si="20"/>
        <v>21</v>
      </c>
      <c r="J23" s="9">
        <f t="shared" si="20"/>
        <v>25</v>
      </c>
      <c r="K23" s="48">
        <f t="shared" si="20"/>
        <v>92</v>
      </c>
      <c r="L23" s="9">
        <f t="shared" si="20"/>
        <v>0</v>
      </c>
      <c r="M23" s="9">
        <f t="shared" si="20"/>
        <v>0</v>
      </c>
      <c r="N23" s="9">
        <f t="shared" si="20"/>
        <v>0</v>
      </c>
      <c r="O23" s="39">
        <f t="shared" si="16"/>
        <v>0</v>
      </c>
      <c r="P23" s="39">
        <f>G23-O23</f>
        <v>25</v>
      </c>
      <c r="Q23" s="9">
        <f>Q24+Q25+Q26</f>
        <v>0</v>
      </c>
      <c r="R23" s="9">
        <f>R24+R25+R26</f>
        <v>0</v>
      </c>
      <c r="S23" s="9">
        <f>S24+S25+S26</f>
        <v>0</v>
      </c>
      <c r="T23" s="39">
        <f t="shared" si="17"/>
        <v>0</v>
      </c>
      <c r="U23" s="39">
        <f>H23+P23-T23</f>
        <v>46</v>
      </c>
      <c r="V23" s="9">
        <f>V24+V25+V26</f>
        <v>0</v>
      </c>
      <c r="W23" s="9">
        <f>W24+W25+W26</f>
        <v>0</v>
      </c>
      <c r="X23" s="9">
        <f>X24+X25+X26</f>
        <v>0</v>
      </c>
      <c r="Y23" s="39">
        <f t="shared" si="18"/>
        <v>0</v>
      </c>
    </row>
    <row r="24" spans="1:25" ht="18" customHeight="1">
      <c r="A24" s="49" t="s">
        <v>38</v>
      </c>
      <c r="B24" s="29" t="s">
        <v>12</v>
      </c>
      <c r="C24" s="35" t="s">
        <v>91</v>
      </c>
      <c r="D24" s="36" t="s">
        <v>13</v>
      </c>
      <c r="E24" s="51"/>
      <c r="F24" s="44" t="s">
        <v>39</v>
      </c>
      <c r="G24" s="40"/>
      <c r="H24" s="40"/>
      <c r="I24" s="40"/>
      <c r="J24" s="40"/>
      <c r="K24" s="50">
        <f>SUM(G24:J24)</f>
        <v>0</v>
      </c>
      <c r="L24" s="40"/>
      <c r="M24" s="40"/>
      <c r="N24" s="40"/>
      <c r="O24" s="39">
        <f t="shared" si="2"/>
        <v>0</v>
      </c>
      <c r="P24" s="39">
        <f>G24-O24</f>
        <v>0</v>
      </c>
      <c r="Q24" s="40"/>
      <c r="R24" s="40"/>
      <c r="S24" s="40"/>
      <c r="T24" s="39">
        <f t="shared" si="17"/>
        <v>0</v>
      </c>
      <c r="U24" s="39">
        <f>H24+P24-T24</f>
        <v>0</v>
      </c>
      <c r="V24" s="40"/>
      <c r="W24" s="40"/>
      <c r="X24" s="40"/>
      <c r="Y24" s="39">
        <f t="shared" si="18"/>
        <v>0</v>
      </c>
    </row>
    <row r="25" spans="1:25" ht="15.75" customHeight="1">
      <c r="A25" s="49" t="s">
        <v>40</v>
      </c>
      <c r="B25" s="29" t="s">
        <v>12</v>
      </c>
      <c r="C25" s="35" t="s">
        <v>91</v>
      </c>
      <c r="D25" s="36" t="s">
        <v>13</v>
      </c>
      <c r="E25" s="51"/>
      <c r="F25" s="44" t="s">
        <v>43</v>
      </c>
      <c r="G25" s="40">
        <v>25</v>
      </c>
      <c r="H25" s="40">
        <v>21</v>
      </c>
      <c r="I25" s="40">
        <v>21</v>
      </c>
      <c r="J25" s="40">
        <v>25</v>
      </c>
      <c r="K25" s="40">
        <f>SUM(G25:J25)</f>
        <v>92</v>
      </c>
      <c r="L25" s="40"/>
      <c r="M25" s="40"/>
      <c r="N25" s="40"/>
      <c r="O25" s="39">
        <f t="shared" si="2"/>
        <v>0</v>
      </c>
      <c r="P25" s="39">
        <f>G25-O25</f>
        <v>25</v>
      </c>
      <c r="Q25" s="40"/>
      <c r="R25" s="40"/>
      <c r="S25" s="40"/>
      <c r="T25" s="39">
        <f t="shared" si="17"/>
        <v>0</v>
      </c>
      <c r="U25" s="39">
        <f>H25+P25-T25</f>
        <v>46</v>
      </c>
      <c r="V25" s="40"/>
      <c r="W25" s="40"/>
      <c r="X25" s="40"/>
      <c r="Y25" s="39">
        <f t="shared" si="18"/>
        <v>0</v>
      </c>
    </row>
    <row r="26" spans="1:25">
      <c r="A26" s="49" t="s">
        <v>42</v>
      </c>
      <c r="B26" s="29" t="s">
        <v>12</v>
      </c>
      <c r="C26" s="35" t="s">
        <v>91</v>
      </c>
      <c r="D26" s="36" t="s">
        <v>13</v>
      </c>
      <c r="E26" s="51"/>
      <c r="F26" s="44" t="s">
        <v>41</v>
      </c>
      <c r="G26" s="40"/>
      <c r="H26" s="40"/>
      <c r="I26" s="40"/>
      <c r="J26" s="40"/>
      <c r="K26" s="50">
        <f>SUM(G26:J26)</f>
        <v>0</v>
      </c>
      <c r="L26" s="11"/>
      <c r="M26" s="11"/>
      <c r="N26" s="11"/>
      <c r="O26" s="39">
        <f t="shared" si="2"/>
        <v>0</v>
      </c>
      <c r="P26" s="39">
        <f>G26-O26</f>
        <v>0</v>
      </c>
      <c r="Q26" s="11"/>
      <c r="R26" s="11"/>
      <c r="S26" s="11"/>
      <c r="T26" s="39">
        <f t="shared" si="17"/>
        <v>0</v>
      </c>
      <c r="U26" s="39">
        <f>H26+P26-T26</f>
        <v>0</v>
      </c>
      <c r="V26" s="11"/>
      <c r="W26" s="11"/>
      <c r="X26" s="11"/>
      <c r="Y26" s="39">
        <f t="shared" si="18"/>
        <v>0</v>
      </c>
    </row>
    <row r="27" spans="1:25" ht="27.75" customHeight="1">
      <c r="A27" s="47" t="s">
        <v>44</v>
      </c>
      <c r="B27" s="29" t="s">
        <v>12</v>
      </c>
      <c r="C27" s="35" t="s">
        <v>91</v>
      </c>
      <c r="D27" s="36" t="s">
        <v>13</v>
      </c>
      <c r="E27" s="44">
        <v>224</v>
      </c>
      <c r="F27" s="44" t="s">
        <v>108</v>
      </c>
      <c r="G27" s="9">
        <v>0</v>
      </c>
      <c r="H27" s="9">
        <v>0</v>
      </c>
      <c r="I27" s="9">
        <v>0</v>
      </c>
      <c r="J27" s="9">
        <v>0</v>
      </c>
      <c r="K27" s="48">
        <f>SUM(G27:J27)</f>
        <v>0</v>
      </c>
      <c r="L27" s="9">
        <v>0</v>
      </c>
      <c r="M27" s="9">
        <v>0</v>
      </c>
      <c r="N27" s="9">
        <v>0</v>
      </c>
      <c r="O27" s="39">
        <f t="shared" si="2"/>
        <v>0</v>
      </c>
      <c r="P27" s="39">
        <f>G27-O27</f>
        <v>0</v>
      </c>
      <c r="Q27" s="9">
        <v>0</v>
      </c>
      <c r="R27" s="9">
        <v>0</v>
      </c>
      <c r="S27" s="9">
        <v>0</v>
      </c>
      <c r="T27" s="39">
        <f t="shared" si="17"/>
        <v>0</v>
      </c>
      <c r="U27" s="39">
        <f>H27+P27-T27</f>
        <v>0</v>
      </c>
      <c r="V27" s="9">
        <v>0</v>
      </c>
      <c r="W27" s="9">
        <v>0</v>
      </c>
      <c r="X27" s="9">
        <v>0</v>
      </c>
      <c r="Y27" s="39">
        <f t="shared" si="18"/>
        <v>0</v>
      </c>
    </row>
    <row r="28" spans="1:25" ht="30.75" customHeight="1">
      <c r="A28" s="47" t="s">
        <v>45</v>
      </c>
      <c r="B28" s="29" t="s">
        <v>12</v>
      </c>
      <c r="C28" s="35" t="s">
        <v>91</v>
      </c>
      <c r="D28" s="36" t="s">
        <v>13</v>
      </c>
      <c r="E28" s="44">
        <v>225</v>
      </c>
      <c r="F28" s="44" t="s">
        <v>46</v>
      </c>
      <c r="G28" s="9">
        <f>G29+G30+G31+G33+G34</f>
        <v>0</v>
      </c>
      <c r="H28" s="9">
        <f t="shared" ref="H28:J28" si="21">H29+H30+H31+H33+H34</f>
        <v>0</v>
      </c>
      <c r="I28" s="9">
        <f t="shared" si="21"/>
        <v>0</v>
      </c>
      <c r="J28" s="9">
        <f t="shared" si="21"/>
        <v>0</v>
      </c>
      <c r="K28" s="48">
        <f>SUM(K29:K33)</f>
        <v>0</v>
      </c>
      <c r="L28" s="9">
        <f>L29+L30+L31+L33+L34</f>
        <v>0</v>
      </c>
      <c r="M28" s="9">
        <f t="shared" ref="M28:N28" si="22">M29+M30+M31+M33+M34</f>
        <v>1</v>
      </c>
      <c r="N28" s="9">
        <f t="shared" si="22"/>
        <v>1</v>
      </c>
      <c r="O28" s="39">
        <f t="shared" si="2"/>
        <v>2</v>
      </c>
      <c r="P28" s="39">
        <f>G28-O28</f>
        <v>-2</v>
      </c>
      <c r="Q28" s="9">
        <f>Q29+Q30+Q31+Q33+Q34</f>
        <v>0</v>
      </c>
      <c r="R28" s="9">
        <f t="shared" ref="R28:S28" si="23">R29+R30+R31+R33+R34</f>
        <v>0.2</v>
      </c>
      <c r="S28" s="9">
        <f t="shared" si="23"/>
        <v>0</v>
      </c>
      <c r="T28" s="39">
        <f t="shared" si="17"/>
        <v>0.2</v>
      </c>
      <c r="U28" s="39">
        <f>H28+P28-T28</f>
        <v>-2.2000000000000002</v>
      </c>
      <c r="V28" s="9">
        <f>V29+V30+V31+V33+V34</f>
        <v>0</v>
      </c>
      <c r="W28" s="9">
        <f t="shared" ref="W28:X28" si="24">W29+W30+W31+W33+W34</f>
        <v>0</v>
      </c>
      <c r="X28" s="9">
        <f t="shared" si="24"/>
        <v>2</v>
      </c>
      <c r="Y28" s="39">
        <f t="shared" si="18"/>
        <v>2</v>
      </c>
    </row>
    <row r="29" spans="1:25" ht="25.5" customHeight="1">
      <c r="A29" s="49" t="s">
        <v>149</v>
      </c>
      <c r="B29" s="29" t="s">
        <v>12</v>
      </c>
      <c r="C29" s="35" t="s">
        <v>91</v>
      </c>
      <c r="D29" s="36" t="s">
        <v>13</v>
      </c>
      <c r="E29" s="44"/>
      <c r="F29" s="44" t="s">
        <v>51</v>
      </c>
      <c r="G29" s="40"/>
      <c r="H29" s="40"/>
      <c r="I29" s="40"/>
      <c r="J29" s="40"/>
      <c r="K29" s="50">
        <f t="shared" ref="K29:K31" si="25">SUM(G29:J29)</f>
        <v>0</v>
      </c>
      <c r="L29" s="40"/>
      <c r="M29" s="40">
        <v>1</v>
      </c>
      <c r="N29" s="40"/>
      <c r="O29" s="39">
        <f t="shared" si="2"/>
        <v>1</v>
      </c>
      <c r="P29" s="39">
        <f>G29-O29</f>
        <v>-1</v>
      </c>
      <c r="Q29" s="40"/>
      <c r="R29" s="40">
        <v>0.2</v>
      </c>
      <c r="S29" s="40"/>
      <c r="T29" s="39">
        <f t="shared" si="17"/>
        <v>0.2</v>
      </c>
      <c r="U29" s="39">
        <f>H29+P29-T29</f>
        <v>-1.2</v>
      </c>
      <c r="V29" s="40"/>
      <c r="W29" s="40"/>
      <c r="X29" s="40"/>
      <c r="Y29" s="39">
        <f t="shared" si="18"/>
        <v>0</v>
      </c>
    </row>
    <row r="30" spans="1:25" ht="22.5" customHeight="1">
      <c r="A30" s="49" t="s">
        <v>48</v>
      </c>
      <c r="B30" s="29" t="s">
        <v>12</v>
      </c>
      <c r="C30" s="35" t="s">
        <v>91</v>
      </c>
      <c r="D30" s="36" t="s">
        <v>13</v>
      </c>
      <c r="E30" s="44"/>
      <c r="F30" s="44" t="s">
        <v>47</v>
      </c>
      <c r="G30" s="40"/>
      <c r="H30" s="40"/>
      <c r="I30" s="55"/>
      <c r="J30" s="40"/>
      <c r="K30" s="50">
        <f t="shared" si="25"/>
        <v>0</v>
      </c>
      <c r="L30" s="40"/>
      <c r="M30" s="40"/>
      <c r="N30" s="40"/>
      <c r="O30" s="39">
        <f t="shared" si="2"/>
        <v>0</v>
      </c>
      <c r="P30" s="39">
        <f>G30-O30</f>
        <v>0</v>
      </c>
      <c r="Q30" s="40"/>
      <c r="R30" s="40"/>
      <c r="S30" s="40"/>
      <c r="T30" s="39">
        <f t="shared" si="17"/>
        <v>0</v>
      </c>
      <c r="U30" s="39">
        <f>H30+P30-T30</f>
        <v>0</v>
      </c>
      <c r="V30" s="40"/>
      <c r="W30" s="40"/>
      <c r="X30" s="40"/>
      <c r="Y30" s="39">
        <f t="shared" si="18"/>
        <v>0</v>
      </c>
    </row>
    <row r="31" spans="1:25" ht="21.75" customHeight="1">
      <c r="A31" s="49" t="s">
        <v>49</v>
      </c>
      <c r="B31" s="29" t="s">
        <v>12</v>
      </c>
      <c r="C31" s="35" t="s">
        <v>91</v>
      </c>
      <c r="D31" s="36" t="s">
        <v>13</v>
      </c>
      <c r="E31" s="44"/>
      <c r="F31" s="44" t="s">
        <v>92</v>
      </c>
      <c r="G31" s="40"/>
      <c r="H31" s="40"/>
      <c r="I31" s="40"/>
      <c r="J31" s="40"/>
      <c r="K31" s="50">
        <f t="shared" si="25"/>
        <v>0</v>
      </c>
      <c r="L31" s="40"/>
      <c r="M31" s="40"/>
      <c r="N31" s="40"/>
      <c r="O31" s="39">
        <f t="shared" si="2"/>
        <v>0</v>
      </c>
      <c r="P31" s="39">
        <f>G31-O31</f>
        <v>0</v>
      </c>
      <c r="Q31" s="40"/>
      <c r="R31" s="40"/>
      <c r="S31" s="40"/>
      <c r="T31" s="39">
        <f t="shared" si="17"/>
        <v>0</v>
      </c>
      <c r="U31" s="39">
        <f>H31+P31-T31</f>
        <v>0</v>
      </c>
      <c r="V31" s="40"/>
      <c r="W31" s="40"/>
      <c r="X31" s="40"/>
      <c r="Y31" s="39">
        <f t="shared" si="18"/>
        <v>0</v>
      </c>
    </row>
    <row r="32" spans="1:25" ht="26.25" customHeight="1">
      <c r="A32" s="49" t="s">
        <v>184</v>
      </c>
      <c r="B32" s="29"/>
      <c r="C32" s="35"/>
      <c r="D32" s="36"/>
      <c r="E32" s="44"/>
      <c r="F32" s="44"/>
      <c r="G32" s="40"/>
      <c r="H32" s="40"/>
      <c r="I32" s="40"/>
      <c r="J32" s="40"/>
      <c r="K32" s="50"/>
      <c r="L32" s="40"/>
      <c r="M32" s="40"/>
      <c r="N32" s="40"/>
      <c r="O32" s="39"/>
      <c r="P32" s="39"/>
      <c r="Q32" s="40"/>
      <c r="R32" s="40"/>
      <c r="S32" s="40"/>
      <c r="T32" s="39"/>
      <c r="U32" s="39"/>
      <c r="V32" s="40"/>
      <c r="W32" s="40"/>
      <c r="X32" s="40"/>
      <c r="Y32" s="39"/>
    </row>
    <row r="33" spans="1:25" ht="21.75" customHeight="1">
      <c r="A33" s="49" t="s">
        <v>150</v>
      </c>
      <c r="B33" s="29" t="s">
        <v>12</v>
      </c>
      <c r="C33" s="35" t="s">
        <v>91</v>
      </c>
      <c r="D33" s="36" t="s">
        <v>13</v>
      </c>
      <c r="E33" s="44"/>
      <c r="F33" s="44" t="s">
        <v>151</v>
      </c>
      <c r="G33" s="40"/>
      <c r="H33" s="40"/>
      <c r="I33" s="40"/>
      <c r="J33" s="40"/>
      <c r="K33" s="50">
        <f>SUM(G33:J33)</f>
        <v>0</v>
      </c>
      <c r="L33" s="40"/>
      <c r="M33" s="40"/>
      <c r="N33" s="40">
        <v>1</v>
      </c>
      <c r="O33" s="39">
        <f t="shared" si="2"/>
        <v>1</v>
      </c>
      <c r="P33" s="39">
        <f>G33-O33</f>
        <v>-1</v>
      </c>
      <c r="Q33" s="40"/>
      <c r="R33" s="40"/>
      <c r="S33" s="40"/>
      <c r="T33" s="39">
        <f t="shared" si="17"/>
        <v>0</v>
      </c>
      <c r="U33" s="39">
        <f>H33+P33-T33</f>
        <v>-1</v>
      </c>
      <c r="V33" s="40"/>
      <c r="W33" s="40"/>
      <c r="X33" s="40">
        <v>2</v>
      </c>
      <c r="Y33" s="39">
        <f t="shared" si="18"/>
        <v>2</v>
      </c>
    </row>
    <row r="34" spans="1:25" ht="30.75" customHeight="1">
      <c r="A34" s="49" t="s">
        <v>152</v>
      </c>
      <c r="B34" s="29" t="s">
        <v>12</v>
      </c>
      <c r="C34" s="35" t="s">
        <v>91</v>
      </c>
      <c r="D34" s="36" t="s">
        <v>13</v>
      </c>
      <c r="E34" s="44"/>
      <c r="F34" s="44" t="s">
        <v>50</v>
      </c>
      <c r="G34" s="40"/>
      <c r="H34" s="40"/>
      <c r="I34" s="40"/>
      <c r="J34" s="40"/>
      <c r="K34" s="50">
        <f>SUM(G34:J34)</f>
        <v>0</v>
      </c>
      <c r="L34" s="40"/>
      <c r="M34" s="40"/>
      <c r="N34" s="40"/>
      <c r="O34" s="39">
        <f t="shared" si="2"/>
        <v>0</v>
      </c>
      <c r="P34" s="39">
        <f>G34-O34</f>
        <v>0</v>
      </c>
      <c r="Q34" s="40"/>
      <c r="R34" s="40"/>
      <c r="S34" s="40"/>
      <c r="T34" s="39">
        <f t="shared" si="17"/>
        <v>0</v>
      </c>
      <c r="U34" s="39">
        <f>H34+P34-T34</f>
        <v>0</v>
      </c>
      <c r="V34" s="40"/>
      <c r="W34" s="40"/>
      <c r="X34" s="40"/>
      <c r="Y34" s="39">
        <f t="shared" si="18"/>
        <v>0</v>
      </c>
    </row>
    <row r="35" spans="1:25" ht="19.5" customHeight="1">
      <c r="A35" s="47" t="s">
        <v>52</v>
      </c>
      <c r="B35" s="29" t="s">
        <v>12</v>
      </c>
      <c r="C35" s="35" t="s">
        <v>91</v>
      </c>
      <c r="D35" s="36" t="s">
        <v>13</v>
      </c>
      <c r="E35" s="44">
        <v>226</v>
      </c>
      <c r="F35" s="44" t="s">
        <v>53</v>
      </c>
      <c r="G35" s="9">
        <f t="shared" ref="G35:K35" si="26">SUM(G36:G48)</f>
        <v>6</v>
      </c>
      <c r="H35" s="9">
        <f t="shared" si="26"/>
        <v>0</v>
      </c>
      <c r="I35" s="9">
        <f t="shared" si="26"/>
        <v>0</v>
      </c>
      <c r="J35" s="9">
        <f t="shared" si="26"/>
        <v>0</v>
      </c>
      <c r="K35" s="48">
        <f t="shared" si="26"/>
        <v>6</v>
      </c>
      <c r="L35" s="9">
        <f>SUM(L36:L48)</f>
        <v>0</v>
      </c>
      <c r="M35" s="9">
        <f>SUM(M36:M48)</f>
        <v>0</v>
      </c>
      <c r="N35" s="9">
        <f>SUM(N36:N48)</f>
        <v>2.9</v>
      </c>
      <c r="O35" s="39">
        <f t="shared" si="2"/>
        <v>2.9</v>
      </c>
      <c r="P35" s="39">
        <f>G35-O35</f>
        <v>3.1</v>
      </c>
      <c r="Q35" s="9">
        <f>SUM(Q36:Q48)</f>
        <v>5.6999999999999993</v>
      </c>
      <c r="R35" s="9">
        <f t="shared" ref="R35:S35" si="27">SUM(R36:R48)</f>
        <v>3</v>
      </c>
      <c r="S35" s="9">
        <f t="shared" si="27"/>
        <v>0</v>
      </c>
      <c r="T35" s="39">
        <f t="shared" si="17"/>
        <v>8.6999999999999993</v>
      </c>
      <c r="U35" s="39">
        <f>H35+P35-T35</f>
        <v>-5.6</v>
      </c>
      <c r="V35" s="9">
        <f>SUM(V36:V48)</f>
        <v>0</v>
      </c>
      <c r="W35" s="9">
        <f t="shared" ref="W35:X35" si="28">SUM(W36:W48)</f>
        <v>0</v>
      </c>
      <c r="X35" s="9">
        <f t="shared" si="28"/>
        <v>9.9</v>
      </c>
      <c r="Y35" s="8">
        <f>SUM(Y36:Y48)</f>
        <v>9.9</v>
      </c>
    </row>
    <row r="36" spans="1:25" ht="36" customHeight="1">
      <c r="A36" s="49" t="s">
        <v>154</v>
      </c>
      <c r="B36" s="29" t="s">
        <v>12</v>
      </c>
      <c r="C36" s="35" t="s">
        <v>91</v>
      </c>
      <c r="D36" s="36" t="s">
        <v>13</v>
      </c>
      <c r="E36" s="51"/>
      <c r="F36" s="44" t="s">
        <v>103</v>
      </c>
      <c r="G36" s="40"/>
      <c r="H36" s="40"/>
      <c r="I36" s="40"/>
      <c r="J36" s="40"/>
      <c r="K36" s="50">
        <f t="shared" ref="K36:K48" si="29">SUM(G36:J36)</f>
        <v>0</v>
      </c>
      <c r="L36" s="40"/>
      <c r="M36" s="40"/>
      <c r="N36" s="40"/>
      <c r="O36" s="39">
        <f t="shared" si="2"/>
        <v>0</v>
      </c>
      <c r="P36" s="39">
        <f>G36-O36</f>
        <v>0</v>
      </c>
      <c r="Q36" s="40"/>
      <c r="R36" s="40"/>
      <c r="S36" s="40"/>
      <c r="T36" s="39">
        <f t="shared" si="17"/>
        <v>0</v>
      </c>
      <c r="U36" s="39">
        <f>H36+P36-T36</f>
        <v>0</v>
      </c>
      <c r="V36" s="40"/>
      <c r="W36" s="40"/>
      <c r="X36" s="40"/>
      <c r="Y36" s="39">
        <f t="shared" si="18"/>
        <v>0</v>
      </c>
    </row>
    <row r="37" spans="1:25" ht="26.25" customHeight="1">
      <c r="A37" s="49" t="s">
        <v>157</v>
      </c>
      <c r="B37" s="29" t="s">
        <v>12</v>
      </c>
      <c r="C37" s="35" t="s">
        <v>91</v>
      </c>
      <c r="D37" s="36" t="s">
        <v>13</v>
      </c>
      <c r="E37" s="36"/>
      <c r="F37" s="44" t="s">
        <v>158</v>
      </c>
      <c r="G37" s="40"/>
      <c r="H37" s="40"/>
      <c r="I37" s="40"/>
      <c r="J37" s="40"/>
      <c r="K37" s="50">
        <f t="shared" si="29"/>
        <v>0</v>
      </c>
      <c r="L37" s="40"/>
      <c r="M37" s="40"/>
      <c r="N37" s="40"/>
      <c r="O37" s="39">
        <f t="shared" si="2"/>
        <v>0</v>
      </c>
      <c r="P37" s="39">
        <f>G37-O37</f>
        <v>0</v>
      </c>
      <c r="Q37" s="40"/>
      <c r="R37" s="40"/>
      <c r="S37" s="40"/>
      <c r="T37" s="39">
        <f t="shared" si="17"/>
        <v>0</v>
      </c>
      <c r="U37" s="39">
        <f>H37+P37-T37</f>
        <v>0</v>
      </c>
      <c r="V37" s="40"/>
      <c r="W37" s="40"/>
      <c r="X37" s="40"/>
      <c r="Y37" s="39">
        <f t="shared" si="18"/>
        <v>0</v>
      </c>
    </row>
    <row r="38" spans="1:25" ht="20.25" customHeight="1">
      <c r="A38" s="49" t="s">
        <v>153</v>
      </c>
      <c r="B38" s="29" t="s">
        <v>12</v>
      </c>
      <c r="C38" s="35" t="s">
        <v>91</v>
      </c>
      <c r="D38" s="36" t="s">
        <v>13</v>
      </c>
      <c r="E38" s="36"/>
      <c r="F38" s="44" t="s">
        <v>59</v>
      </c>
      <c r="G38" s="40"/>
      <c r="H38" s="40"/>
      <c r="I38" s="40"/>
      <c r="J38" s="40"/>
      <c r="K38" s="40">
        <f t="shared" si="29"/>
        <v>0</v>
      </c>
      <c r="L38" s="40"/>
      <c r="M38" s="40"/>
      <c r="N38" s="40"/>
      <c r="O38" s="39">
        <f t="shared" si="2"/>
        <v>0</v>
      </c>
      <c r="P38" s="39">
        <f>G38-O38</f>
        <v>0</v>
      </c>
      <c r="Q38" s="40"/>
      <c r="R38" s="40">
        <v>3</v>
      </c>
      <c r="S38" s="40"/>
      <c r="T38" s="39">
        <f t="shared" si="17"/>
        <v>3</v>
      </c>
      <c r="U38" s="39">
        <f>H38+P38-T38</f>
        <v>-3</v>
      </c>
      <c r="V38" s="40"/>
      <c r="W38" s="40"/>
      <c r="X38" s="40">
        <v>9.9</v>
      </c>
      <c r="Y38" s="39">
        <f t="shared" si="18"/>
        <v>9.9</v>
      </c>
    </row>
    <row r="39" spans="1:25" ht="38.25" customHeight="1">
      <c r="A39" s="49" t="s">
        <v>156</v>
      </c>
      <c r="B39" s="29" t="s">
        <v>12</v>
      </c>
      <c r="C39" s="35" t="s">
        <v>91</v>
      </c>
      <c r="D39" s="36" t="s">
        <v>13</v>
      </c>
      <c r="E39" s="36"/>
      <c r="F39" s="44" t="s">
        <v>54</v>
      </c>
      <c r="G39" s="40"/>
      <c r="H39" s="40"/>
      <c r="I39" s="40"/>
      <c r="J39" s="40"/>
      <c r="K39" s="40">
        <f t="shared" si="29"/>
        <v>0</v>
      </c>
      <c r="L39" s="40"/>
      <c r="M39" s="40"/>
      <c r="N39" s="40"/>
      <c r="O39" s="39">
        <f t="shared" si="2"/>
        <v>0</v>
      </c>
      <c r="P39" s="39">
        <f>G39-O39</f>
        <v>0</v>
      </c>
      <c r="Q39" s="40"/>
      <c r="R39" s="40"/>
      <c r="S39" s="40"/>
      <c r="T39" s="39">
        <f t="shared" si="17"/>
        <v>0</v>
      </c>
      <c r="U39" s="39">
        <f>H39+P39-T39</f>
        <v>0</v>
      </c>
      <c r="V39" s="40"/>
      <c r="W39" s="40"/>
      <c r="X39" s="40"/>
      <c r="Y39" s="39">
        <f t="shared" si="18"/>
        <v>0</v>
      </c>
    </row>
    <row r="40" spans="1:25" ht="18.75" customHeight="1">
      <c r="A40" s="49" t="s">
        <v>170</v>
      </c>
      <c r="B40" s="29" t="s">
        <v>12</v>
      </c>
      <c r="C40" s="35" t="s">
        <v>91</v>
      </c>
      <c r="D40" s="36" t="s">
        <v>13</v>
      </c>
      <c r="E40" s="51"/>
      <c r="F40" s="44" t="s">
        <v>171</v>
      </c>
      <c r="G40" s="40"/>
      <c r="H40" s="40"/>
      <c r="I40" s="40"/>
      <c r="J40" s="40"/>
      <c r="K40" s="40">
        <f t="shared" si="29"/>
        <v>0</v>
      </c>
      <c r="L40" s="40"/>
      <c r="M40" s="40"/>
      <c r="N40" s="40"/>
      <c r="O40" s="39">
        <f t="shared" si="2"/>
        <v>0</v>
      </c>
      <c r="P40" s="39">
        <f>G40-O40</f>
        <v>0</v>
      </c>
      <c r="Q40" s="40"/>
      <c r="R40" s="40"/>
      <c r="S40" s="40"/>
      <c r="T40" s="39">
        <f t="shared" si="17"/>
        <v>0</v>
      </c>
      <c r="U40" s="39">
        <f>H40+P40-T40</f>
        <v>0</v>
      </c>
      <c r="V40" s="40"/>
      <c r="W40" s="40"/>
      <c r="X40" s="40"/>
      <c r="Y40" s="39">
        <f t="shared" si="18"/>
        <v>0</v>
      </c>
    </row>
    <row r="41" spans="1:25" ht="23.25" customHeight="1">
      <c r="A41" s="49" t="s">
        <v>159</v>
      </c>
      <c r="B41" s="29" t="s">
        <v>12</v>
      </c>
      <c r="C41" s="35" t="s">
        <v>91</v>
      </c>
      <c r="D41" s="36" t="s">
        <v>13</v>
      </c>
      <c r="E41" s="51"/>
      <c r="F41" s="44" t="s">
        <v>56</v>
      </c>
      <c r="G41" s="40"/>
      <c r="H41" s="40"/>
      <c r="I41" s="40"/>
      <c r="J41" s="40"/>
      <c r="K41" s="40">
        <f t="shared" si="29"/>
        <v>0</v>
      </c>
      <c r="L41" s="40"/>
      <c r="M41" s="40"/>
      <c r="N41" s="40"/>
      <c r="O41" s="39">
        <f t="shared" si="2"/>
        <v>0</v>
      </c>
      <c r="P41" s="39">
        <f>G41-O41</f>
        <v>0</v>
      </c>
      <c r="Q41" s="40"/>
      <c r="R41" s="40"/>
      <c r="S41" s="40"/>
      <c r="T41" s="39">
        <f t="shared" si="17"/>
        <v>0</v>
      </c>
      <c r="U41" s="39">
        <f>H41+P41-T41</f>
        <v>0</v>
      </c>
      <c r="V41" s="40"/>
      <c r="W41" s="40"/>
      <c r="X41" s="40"/>
      <c r="Y41" s="39">
        <f t="shared" si="18"/>
        <v>0</v>
      </c>
    </row>
    <row r="42" spans="1:25" ht="30" customHeight="1">
      <c r="A42" s="49" t="s">
        <v>55</v>
      </c>
      <c r="B42" s="29" t="s">
        <v>12</v>
      </c>
      <c r="C42" s="35" t="s">
        <v>91</v>
      </c>
      <c r="D42" s="36" t="s">
        <v>13</v>
      </c>
      <c r="E42" s="36"/>
      <c r="F42" s="44" t="s">
        <v>57</v>
      </c>
      <c r="G42" s="40">
        <v>6</v>
      </c>
      <c r="H42" s="40"/>
      <c r="I42" s="40"/>
      <c r="J42" s="40"/>
      <c r="K42" s="40">
        <f t="shared" si="29"/>
        <v>6</v>
      </c>
      <c r="L42" s="40"/>
      <c r="M42" s="40"/>
      <c r="N42" s="40">
        <v>2.9</v>
      </c>
      <c r="O42" s="39">
        <f t="shared" si="2"/>
        <v>2.9</v>
      </c>
      <c r="P42" s="39">
        <f>G42-O42</f>
        <v>3.1</v>
      </c>
      <c r="Q42" s="40"/>
      <c r="R42" s="40"/>
      <c r="S42" s="40"/>
      <c r="T42" s="39">
        <f t="shared" si="17"/>
        <v>0</v>
      </c>
      <c r="U42" s="39">
        <f>H42+P42-T42</f>
        <v>3.1</v>
      </c>
      <c r="V42" s="40"/>
      <c r="W42" s="40"/>
      <c r="X42" s="40"/>
      <c r="Y42" s="39">
        <f t="shared" si="18"/>
        <v>0</v>
      </c>
    </row>
    <row r="43" spans="1:25" ht="35.25" customHeight="1">
      <c r="A43" s="49" t="s">
        <v>155</v>
      </c>
      <c r="B43" s="29" t="s">
        <v>12</v>
      </c>
      <c r="C43" s="35" t="s">
        <v>91</v>
      </c>
      <c r="D43" s="36" t="s">
        <v>13</v>
      </c>
      <c r="E43" s="36"/>
      <c r="F43" s="44" t="s">
        <v>104</v>
      </c>
      <c r="G43" s="40"/>
      <c r="H43" s="40"/>
      <c r="I43" s="40"/>
      <c r="J43" s="40"/>
      <c r="K43" s="40">
        <f t="shared" si="29"/>
        <v>0</v>
      </c>
      <c r="L43" s="40">
        <f>SUM(J43:K43)</f>
        <v>0</v>
      </c>
      <c r="M43" s="40"/>
      <c r="N43" s="40"/>
      <c r="O43" s="39">
        <f t="shared" si="2"/>
        <v>0</v>
      </c>
      <c r="P43" s="39">
        <f>G43-O43</f>
        <v>0</v>
      </c>
      <c r="Q43" s="40"/>
      <c r="R43" s="40"/>
      <c r="S43" s="40"/>
      <c r="T43" s="39">
        <f t="shared" si="17"/>
        <v>0</v>
      </c>
      <c r="U43" s="39">
        <f>H43+P43-T43</f>
        <v>0</v>
      </c>
      <c r="V43" s="40"/>
      <c r="W43" s="40"/>
      <c r="X43" s="40"/>
      <c r="Y43" s="39">
        <f t="shared" si="18"/>
        <v>0</v>
      </c>
    </row>
    <row r="44" spans="1:25" ht="37.5" customHeight="1">
      <c r="A44" s="49" t="s">
        <v>180</v>
      </c>
      <c r="B44" s="29" t="s">
        <v>12</v>
      </c>
      <c r="C44" s="35" t="s">
        <v>91</v>
      </c>
      <c r="D44" s="36" t="s">
        <v>13</v>
      </c>
      <c r="E44" s="36"/>
      <c r="F44" s="44" t="s">
        <v>58</v>
      </c>
      <c r="G44" s="40"/>
      <c r="H44" s="40"/>
      <c r="I44" s="40"/>
      <c r="J44" s="40"/>
      <c r="K44" s="40">
        <v>0</v>
      </c>
      <c r="L44" s="40">
        <f>SUM(J44:K44)</f>
        <v>0</v>
      </c>
      <c r="M44" s="40"/>
      <c r="N44" s="40"/>
      <c r="O44" s="39">
        <f t="shared" si="2"/>
        <v>0</v>
      </c>
      <c r="P44" s="39">
        <f>G44-O44</f>
        <v>0</v>
      </c>
      <c r="Q44" s="40">
        <v>3.8</v>
      </c>
      <c r="R44" s="40"/>
      <c r="S44" s="40"/>
      <c r="T44" s="39">
        <f t="shared" si="17"/>
        <v>3.8</v>
      </c>
      <c r="U44" s="39">
        <f>H44+P44-T44</f>
        <v>-3.8</v>
      </c>
      <c r="V44" s="40"/>
      <c r="W44" s="40"/>
      <c r="X44" s="40"/>
      <c r="Y44" s="39">
        <f t="shared" si="18"/>
        <v>0</v>
      </c>
    </row>
    <row r="45" spans="1:25" ht="27" customHeight="1">
      <c r="A45" s="49" t="s">
        <v>152</v>
      </c>
      <c r="B45" s="29" t="s">
        <v>12</v>
      </c>
      <c r="C45" s="35" t="s">
        <v>91</v>
      </c>
      <c r="D45" s="36" t="s">
        <v>13</v>
      </c>
      <c r="E45" s="36"/>
      <c r="F45" s="44" t="s">
        <v>102</v>
      </c>
      <c r="G45" s="40"/>
      <c r="H45" s="40"/>
      <c r="I45" s="40"/>
      <c r="J45" s="40"/>
      <c r="K45" s="40">
        <f t="shared" si="29"/>
        <v>0</v>
      </c>
      <c r="L45" s="40"/>
      <c r="M45" s="40"/>
      <c r="N45" s="40"/>
      <c r="O45" s="39">
        <f t="shared" si="2"/>
        <v>0</v>
      </c>
      <c r="P45" s="39">
        <f>G45-O45</f>
        <v>0</v>
      </c>
      <c r="Q45" s="40"/>
      <c r="R45" s="40"/>
      <c r="S45" s="40"/>
      <c r="T45" s="39">
        <f t="shared" si="17"/>
        <v>0</v>
      </c>
      <c r="U45" s="39">
        <f>H45+P45-T45</f>
        <v>0</v>
      </c>
      <c r="V45" s="40"/>
      <c r="W45" s="40"/>
      <c r="X45" s="40"/>
      <c r="Y45" s="39">
        <f t="shared" si="18"/>
        <v>0</v>
      </c>
    </row>
    <row r="46" spans="1:25" ht="15.75" customHeight="1">
      <c r="A46" s="49" t="s">
        <v>183</v>
      </c>
      <c r="B46" s="29"/>
      <c r="C46" s="35"/>
      <c r="D46" s="36"/>
      <c r="E46" s="36"/>
      <c r="F46" s="44"/>
      <c r="G46" s="40"/>
      <c r="H46" s="40"/>
      <c r="I46" s="40"/>
      <c r="J46" s="40"/>
      <c r="K46" s="40"/>
      <c r="L46" s="40"/>
      <c r="M46" s="40"/>
      <c r="N46" s="40"/>
      <c r="O46" s="39">
        <f t="shared" si="2"/>
        <v>0</v>
      </c>
      <c r="P46" s="39"/>
      <c r="Q46" s="40"/>
      <c r="R46" s="40"/>
      <c r="S46" s="40"/>
      <c r="T46" s="39"/>
      <c r="U46" s="39"/>
      <c r="V46" s="40"/>
      <c r="W46" s="40"/>
      <c r="X46" s="40"/>
      <c r="Y46" s="39">
        <f t="shared" si="18"/>
        <v>0</v>
      </c>
    </row>
    <row r="47" spans="1:25" ht="27" customHeight="1">
      <c r="A47" s="49" t="s">
        <v>187</v>
      </c>
      <c r="B47" s="29"/>
      <c r="C47" s="35"/>
      <c r="D47" s="36"/>
      <c r="E47" s="36"/>
      <c r="F47" s="44" t="s">
        <v>188</v>
      </c>
      <c r="G47" s="40"/>
      <c r="H47" s="40"/>
      <c r="I47" s="40"/>
      <c r="J47" s="40"/>
      <c r="K47" s="40"/>
      <c r="L47" s="40">
        <f>SUM(J47:K47)</f>
        <v>0</v>
      </c>
      <c r="M47" s="40"/>
      <c r="N47" s="40"/>
      <c r="O47" s="39">
        <f t="shared" si="2"/>
        <v>0</v>
      </c>
      <c r="P47" s="39"/>
      <c r="Q47" s="40"/>
      <c r="R47" s="40"/>
      <c r="S47" s="40"/>
      <c r="T47" s="39"/>
      <c r="U47" s="39"/>
      <c r="V47" s="40"/>
      <c r="W47" s="40"/>
      <c r="X47" s="40"/>
      <c r="Y47" s="39">
        <f t="shared" si="18"/>
        <v>0</v>
      </c>
    </row>
    <row r="48" spans="1:25" ht="15.75" customHeight="1">
      <c r="A48" s="49" t="s">
        <v>176</v>
      </c>
      <c r="B48" s="29" t="s">
        <v>12</v>
      </c>
      <c r="C48" s="35" t="s">
        <v>91</v>
      </c>
      <c r="D48" s="36" t="s">
        <v>13</v>
      </c>
      <c r="E48" s="51"/>
      <c r="F48" s="44" t="s">
        <v>177</v>
      </c>
      <c r="G48" s="40"/>
      <c r="H48" s="40"/>
      <c r="I48" s="40"/>
      <c r="J48" s="40"/>
      <c r="K48" s="40">
        <f t="shared" si="29"/>
        <v>0</v>
      </c>
      <c r="L48" s="40"/>
      <c r="M48" s="40"/>
      <c r="N48" s="40"/>
      <c r="O48" s="39">
        <f t="shared" si="2"/>
        <v>0</v>
      </c>
      <c r="P48" s="39">
        <f>G48-O48</f>
        <v>0</v>
      </c>
      <c r="Q48" s="40">
        <v>1.9</v>
      </c>
      <c r="R48" s="40"/>
      <c r="S48" s="40"/>
      <c r="T48" s="39">
        <f t="shared" si="17"/>
        <v>1.9</v>
      </c>
      <c r="U48" s="39">
        <f>H48+P48-T48</f>
        <v>-1.9</v>
      </c>
      <c r="V48" s="40"/>
      <c r="W48" s="40"/>
      <c r="X48" s="40"/>
      <c r="Y48" s="39">
        <f t="shared" si="18"/>
        <v>0</v>
      </c>
    </row>
    <row r="49" spans="1:25" ht="26.25" customHeight="1">
      <c r="A49" s="47" t="s">
        <v>60</v>
      </c>
      <c r="B49" s="29" t="s">
        <v>12</v>
      </c>
      <c r="C49" s="35" t="s">
        <v>91</v>
      </c>
      <c r="D49" s="36" t="s">
        <v>61</v>
      </c>
      <c r="E49" s="44">
        <v>260</v>
      </c>
      <c r="F49" s="44" t="s">
        <v>62</v>
      </c>
      <c r="G49" s="9">
        <f t="shared" ref="G49:K49" si="30">SUM(G50:G51)</f>
        <v>0</v>
      </c>
      <c r="H49" s="9">
        <f t="shared" si="30"/>
        <v>0</v>
      </c>
      <c r="I49" s="9">
        <f t="shared" si="30"/>
        <v>0</v>
      </c>
      <c r="J49" s="9">
        <f t="shared" si="30"/>
        <v>0</v>
      </c>
      <c r="K49" s="9">
        <f t="shared" si="30"/>
        <v>0</v>
      </c>
      <c r="L49" s="9">
        <f>SUM(L50:L51)</f>
        <v>0</v>
      </c>
      <c r="M49" s="9">
        <f t="shared" ref="M49:N49" si="31">SUM(M50:M51)</f>
        <v>0</v>
      </c>
      <c r="N49" s="9">
        <f t="shared" si="31"/>
        <v>0</v>
      </c>
      <c r="O49" s="39">
        <f t="shared" si="2"/>
        <v>0</v>
      </c>
      <c r="P49" s="39">
        <f>G49-O49</f>
        <v>0</v>
      </c>
      <c r="Q49" s="9">
        <f>SUM(Q50:Q51)</f>
        <v>0</v>
      </c>
      <c r="R49" s="9">
        <f t="shared" ref="R49:S49" si="32">SUM(R50:R51)</f>
        <v>0</v>
      </c>
      <c r="S49" s="9">
        <f t="shared" si="32"/>
        <v>0</v>
      </c>
      <c r="T49" s="39">
        <f t="shared" si="17"/>
        <v>0</v>
      </c>
      <c r="U49" s="39">
        <f>H49+P49-T49</f>
        <v>0</v>
      </c>
      <c r="V49" s="9">
        <f>SUM(V50:V51)</f>
        <v>0</v>
      </c>
      <c r="W49" s="9">
        <f t="shared" ref="W49:X49" si="33">SUM(W50:W51)</f>
        <v>0</v>
      </c>
      <c r="X49" s="9">
        <f t="shared" si="33"/>
        <v>0</v>
      </c>
      <c r="Y49" s="39">
        <f t="shared" si="18"/>
        <v>0</v>
      </c>
    </row>
    <row r="50" spans="1:25" ht="17.25" customHeight="1">
      <c r="A50" s="49" t="s">
        <v>142</v>
      </c>
      <c r="B50" s="29" t="s">
        <v>109</v>
      </c>
      <c r="C50" s="35" t="s">
        <v>110</v>
      </c>
      <c r="D50" s="36" t="s">
        <v>111</v>
      </c>
      <c r="E50" s="51">
        <v>262</v>
      </c>
      <c r="F50" s="44" t="s">
        <v>113</v>
      </c>
      <c r="G50" s="40"/>
      <c r="H50" s="40"/>
      <c r="I50" s="40"/>
      <c r="J50" s="40"/>
      <c r="K50" s="40">
        <f>SUM(G50:J50)</f>
        <v>0</v>
      </c>
      <c r="L50" s="40"/>
      <c r="M50" s="40"/>
      <c r="N50" s="40">
        <f>138-138</f>
        <v>0</v>
      </c>
      <c r="O50" s="39">
        <f t="shared" si="2"/>
        <v>0</v>
      </c>
      <c r="P50" s="39">
        <f>G50-O50</f>
        <v>0</v>
      </c>
      <c r="Q50" s="40"/>
      <c r="R50" s="40"/>
      <c r="S50" s="40">
        <f>138-138</f>
        <v>0</v>
      </c>
      <c r="T50" s="39">
        <f t="shared" si="17"/>
        <v>0</v>
      </c>
      <c r="U50" s="39">
        <f>H50+P50-T50</f>
        <v>0</v>
      </c>
      <c r="V50" s="40"/>
      <c r="W50" s="40"/>
      <c r="X50" s="40">
        <f>138-138</f>
        <v>0</v>
      </c>
      <c r="Y50" s="39">
        <f t="shared" si="18"/>
        <v>0</v>
      </c>
    </row>
    <row r="51" spans="1:25" ht="24.75" customHeight="1">
      <c r="A51" s="49" t="s">
        <v>112</v>
      </c>
      <c r="B51" s="29" t="s">
        <v>12</v>
      </c>
      <c r="C51" s="35" t="s">
        <v>91</v>
      </c>
      <c r="D51" s="36" t="s">
        <v>61</v>
      </c>
      <c r="E51" s="51">
        <v>262</v>
      </c>
      <c r="F51" s="44" t="s">
        <v>114</v>
      </c>
      <c r="G51" s="40"/>
      <c r="H51" s="40"/>
      <c r="I51" s="40"/>
      <c r="J51" s="40"/>
      <c r="K51" s="40">
        <f>SUM(G51:J51)</f>
        <v>0</v>
      </c>
      <c r="L51" s="40"/>
      <c r="M51" s="40">
        <f>800-800</f>
        <v>0</v>
      </c>
      <c r="N51" s="40"/>
      <c r="O51" s="39">
        <f t="shared" si="2"/>
        <v>0</v>
      </c>
      <c r="P51" s="39">
        <f>G51-O51</f>
        <v>0</v>
      </c>
      <c r="Q51" s="40"/>
      <c r="R51" s="40">
        <f>800-800</f>
        <v>0</v>
      </c>
      <c r="S51" s="40"/>
      <c r="T51" s="39">
        <f t="shared" si="17"/>
        <v>0</v>
      </c>
      <c r="U51" s="39">
        <f>H51+P51-T51</f>
        <v>0</v>
      </c>
      <c r="V51" s="40"/>
      <c r="W51" s="40">
        <f>800-800</f>
        <v>0</v>
      </c>
      <c r="X51" s="40"/>
      <c r="Y51" s="39">
        <f t="shared" si="18"/>
        <v>0</v>
      </c>
    </row>
    <row r="52" spans="1:25" ht="18.75" customHeight="1">
      <c r="A52" s="47" t="s">
        <v>63</v>
      </c>
      <c r="B52" s="29" t="s">
        <v>12</v>
      </c>
      <c r="C52" s="35" t="s">
        <v>91</v>
      </c>
      <c r="D52" s="36" t="s">
        <v>13</v>
      </c>
      <c r="E52" s="44">
        <v>290</v>
      </c>
      <c r="F52" s="44" t="s">
        <v>93</v>
      </c>
      <c r="G52" s="9">
        <f>G53+G54+G55+G56+G57+G58+G59</f>
        <v>7</v>
      </c>
      <c r="H52" s="9">
        <f>H53+H54+H55+H56+H57+H58+H59</f>
        <v>6</v>
      </c>
      <c r="I52" s="9">
        <f>I53+I54+I55+I56+I57+I58+I59</f>
        <v>6</v>
      </c>
      <c r="J52" s="9">
        <f>J53+J54+J55+J56+J57+J58+J59</f>
        <v>74</v>
      </c>
      <c r="K52" s="9">
        <f>K53+K54+K55+K56+K57+K58+K59</f>
        <v>93</v>
      </c>
      <c r="L52" s="9">
        <f>L53+L54+L55+L56+L57+L58+L59</f>
        <v>0</v>
      </c>
      <c r="M52" s="9">
        <f t="shared" ref="M52:N52" si="34">M53+M54+M55+M56+M57+M58+M59</f>
        <v>5</v>
      </c>
      <c r="N52" s="9">
        <f t="shared" si="34"/>
        <v>2.2999999999999998</v>
      </c>
      <c r="O52" s="39">
        <f t="shared" si="2"/>
        <v>7.3</v>
      </c>
      <c r="P52" s="39">
        <f>G52-O52</f>
        <v>-0.29999999999999982</v>
      </c>
      <c r="Q52" s="9">
        <f>Q53+Q54+Q55+Q56+Q57+Q58+Q59</f>
        <v>0.3</v>
      </c>
      <c r="R52" s="9">
        <f t="shared" ref="R52:S52" si="35">R53+R54+R55+R56+R57+R58+R59</f>
        <v>0</v>
      </c>
      <c r="S52" s="9">
        <f t="shared" si="35"/>
        <v>6.1000000000000005</v>
      </c>
      <c r="T52" s="39">
        <f t="shared" si="17"/>
        <v>6.4</v>
      </c>
      <c r="U52" s="39">
        <f>H52+P52-T52</f>
        <v>-0.70000000000000018</v>
      </c>
      <c r="V52" s="9">
        <f>V53+V54+V55+V56+V57+V58+V59</f>
        <v>0</v>
      </c>
      <c r="W52" s="9">
        <f t="shared" ref="W52:X52" si="36">W53+W54+W55+W56+W57+W58+W59</f>
        <v>1.3</v>
      </c>
      <c r="X52" s="9">
        <f t="shared" si="36"/>
        <v>32.4</v>
      </c>
      <c r="Y52" s="39">
        <f t="shared" si="18"/>
        <v>33.699999999999996</v>
      </c>
    </row>
    <row r="53" spans="1:25" ht="36.75" customHeight="1">
      <c r="A53" s="49" t="s">
        <v>162</v>
      </c>
      <c r="B53" s="29" t="s">
        <v>12</v>
      </c>
      <c r="C53" s="35" t="s">
        <v>91</v>
      </c>
      <c r="D53" s="36" t="s">
        <v>13</v>
      </c>
      <c r="E53" s="51"/>
      <c r="F53" s="44" t="s">
        <v>163</v>
      </c>
      <c r="G53" s="11"/>
      <c r="H53" s="11"/>
      <c r="I53" s="11"/>
      <c r="J53" s="11"/>
      <c r="K53" s="9">
        <f>G53+H53+I53+J53</f>
        <v>0</v>
      </c>
      <c r="L53" s="11"/>
      <c r="M53" s="11"/>
      <c r="N53" s="11"/>
      <c r="O53" s="39">
        <f t="shared" si="2"/>
        <v>0</v>
      </c>
      <c r="P53" s="39">
        <f>G53-O53</f>
        <v>0</v>
      </c>
      <c r="Q53" s="11"/>
      <c r="R53" s="11"/>
      <c r="S53" s="11"/>
      <c r="T53" s="39">
        <f t="shared" si="17"/>
        <v>0</v>
      </c>
      <c r="U53" s="39">
        <f>H53+P53-T53</f>
        <v>0</v>
      </c>
      <c r="V53" s="11"/>
      <c r="W53" s="11"/>
      <c r="X53" s="11"/>
      <c r="Y53" s="39">
        <f t="shared" si="18"/>
        <v>0</v>
      </c>
    </row>
    <row r="54" spans="1:25" ht="14.25" customHeight="1">
      <c r="A54" s="49" t="s">
        <v>64</v>
      </c>
      <c r="B54" s="29" t="s">
        <v>12</v>
      </c>
      <c r="C54" s="35" t="s">
        <v>91</v>
      </c>
      <c r="D54" s="36" t="s">
        <v>13</v>
      </c>
      <c r="E54" s="51"/>
      <c r="F54" s="44" t="s">
        <v>94</v>
      </c>
      <c r="G54" s="11">
        <v>5</v>
      </c>
      <c r="H54" s="11">
        <v>4</v>
      </c>
      <c r="I54" s="11">
        <v>4</v>
      </c>
      <c r="J54" s="11">
        <v>5</v>
      </c>
      <c r="K54" s="9">
        <f t="shared" ref="K54:K59" si="37">G54+H54+I54+J54</f>
        <v>18</v>
      </c>
      <c r="L54" s="11"/>
      <c r="M54" s="11"/>
      <c r="N54" s="11"/>
      <c r="O54" s="39">
        <f t="shared" si="2"/>
        <v>0</v>
      </c>
      <c r="P54" s="39">
        <f>G54-O54</f>
        <v>5</v>
      </c>
      <c r="Q54" s="11"/>
      <c r="R54" s="11"/>
      <c r="S54" s="11">
        <v>5.9</v>
      </c>
      <c r="T54" s="39">
        <f t="shared" si="17"/>
        <v>5.9</v>
      </c>
      <c r="U54" s="39">
        <f>H54+P54-T54</f>
        <v>3.0999999999999996</v>
      </c>
      <c r="V54" s="11"/>
      <c r="W54" s="11"/>
      <c r="X54" s="11">
        <v>1.4</v>
      </c>
      <c r="Y54" s="39">
        <f t="shared" si="18"/>
        <v>1.4</v>
      </c>
    </row>
    <row r="55" spans="1:25" ht="18.75" customHeight="1">
      <c r="A55" s="49" t="s">
        <v>65</v>
      </c>
      <c r="B55" s="29" t="s">
        <v>12</v>
      </c>
      <c r="C55" s="35" t="s">
        <v>91</v>
      </c>
      <c r="D55" s="36" t="s">
        <v>13</v>
      </c>
      <c r="E55" s="51"/>
      <c r="F55" s="44" t="s">
        <v>95</v>
      </c>
      <c r="G55" s="11"/>
      <c r="H55" s="11"/>
      <c r="I55" s="11"/>
      <c r="J55" s="11">
        <v>1</v>
      </c>
      <c r="K55" s="9">
        <f>G55+H55+I55+J55</f>
        <v>1</v>
      </c>
      <c r="L55" s="11"/>
      <c r="M55" s="11">
        <v>5</v>
      </c>
      <c r="N55" s="11"/>
      <c r="O55" s="39">
        <f t="shared" si="2"/>
        <v>5</v>
      </c>
      <c r="P55" s="39">
        <f>G55-O55</f>
        <v>-5</v>
      </c>
      <c r="Q55" s="11"/>
      <c r="R55" s="11"/>
      <c r="S55" s="11"/>
      <c r="T55" s="39">
        <f t="shared" si="17"/>
        <v>0</v>
      </c>
      <c r="U55" s="39">
        <f>H55+P55-T55</f>
        <v>-5</v>
      </c>
      <c r="V55" s="11"/>
      <c r="W55" s="11"/>
      <c r="X55" s="11"/>
      <c r="Y55" s="39">
        <f t="shared" si="18"/>
        <v>0</v>
      </c>
    </row>
    <row r="56" spans="1:25" ht="14.25" customHeight="1">
      <c r="A56" s="49" t="s">
        <v>66</v>
      </c>
      <c r="B56" s="29" t="s">
        <v>12</v>
      </c>
      <c r="C56" s="35" t="s">
        <v>91</v>
      </c>
      <c r="D56" s="36" t="s">
        <v>13</v>
      </c>
      <c r="E56" s="51"/>
      <c r="F56" s="44" t="s">
        <v>96</v>
      </c>
      <c r="G56" s="11"/>
      <c r="H56" s="11"/>
      <c r="I56" s="11"/>
      <c r="J56" s="11">
        <v>66</v>
      </c>
      <c r="K56" s="9">
        <f t="shared" si="37"/>
        <v>66</v>
      </c>
      <c r="L56" s="40"/>
      <c r="M56" s="40"/>
      <c r="N56" s="40"/>
      <c r="O56" s="39">
        <f t="shared" si="2"/>
        <v>0</v>
      </c>
      <c r="P56" s="39">
        <f>G56-O56</f>
        <v>0</v>
      </c>
      <c r="Q56" s="40"/>
      <c r="R56" s="40"/>
      <c r="S56" s="40"/>
      <c r="T56" s="39">
        <f t="shared" si="17"/>
        <v>0</v>
      </c>
      <c r="U56" s="39">
        <f>H56+P56-T56</f>
        <v>0</v>
      </c>
      <c r="V56" s="40"/>
      <c r="W56" s="40"/>
      <c r="X56" s="40"/>
      <c r="Y56" s="39">
        <f t="shared" si="18"/>
        <v>0</v>
      </c>
    </row>
    <row r="57" spans="1:25" ht="21.75" customHeight="1">
      <c r="A57" s="49" t="s">
        <v>67</v>
      </c>
      <c r="B57" s="29" t="s">
        <v>12</v>
      </c>
      <c r="C57" s="35" t="s">
        <v>91</v>
      </c>
      <c r="D57" s="36" t="s">
        <v>13</v>
      </c>
      <c r="E57" s="51"/>
      <c r="F57" s="44" t="s">
        <v>97</v>
      </c>
      <c r="G57" s="40">
        <v>2</v>
      </c>
      <c r="H57" s="40">
        <v>2</v>
      </c>
      <c r="I57" s="40">
        <v>2</v>
      </c>
      <c r="J57" s="40">
        <v>2</v>
      </c>
      <c r="K57" s="9">
        <f t="shared" si="37"/>
        <v>8</v>
      </c>
      <c r="L57" s="40"/>
      <c r="M57" s="40"/>
      <c r="N57" s="40">
        <v>2.2999999999999998</v>
      </c>
      <c r="O57" s="39">
        <f t="shared" si="2"/>
        <v>2.2999999999999998</v>
      </c>
      <c r="P57" s="39">
        <f>G57-O57</f>
        <v>-0.29999999999999982</v>
      </c>
      <c r="Q57" s="40"/>
      <c r="R57" s="40"/>
      <c r="S57" s="40"/>
      <c r="T57" s="39">
        <f t="shared" si="17"/>
        <v>0</v>
      </c>
      <c r="U57" s="39">
        <f>H57+P57-T57</f>
        <v>1.7000000000000002</v>
      </c>
      <c r="V57" s="40"/>
      <c r="W57" s="40"/>
      <c r="X57" s="40"/>
      <c r="Y57" s="39">
        <f t="shared" si="18"/>
        <v>0</v>
      </c>
    </row>
    <row r="58" spans="1:25" ht="18" customHeight="1">
      <c r="A58" s="49" t="s">
        <v>68</v>
      </c>
      <c r="B58" s="29" t="s">
        <v>12</v>
      </c>
      <c r="C58" s="35" t="s">
        <v>91</v>
      </c>
      <c r="D58" s="36" t="s">
        <v>13</v>
      </c>
      <c r="E58" s="51"/>
      <c r="F58" s="44" t="s">
        <v>69</v>
      </c>
      <c r="G58" s="40"/>
      <c r="H58" s="40"/>
      <c r="I58" s="40"/>
      <c r="J58" s="40"/>
      <c r="K58" s="9">
        <f t="shared" si="37"/>
        <v>0</v>
      </c>
      <c r="L58" s="40"/>
      <c r="M58" s="40"/>
      <c r="N58" s="40"/>
      <c r="O58" s="39">
        <f t="shared" si="2"/>
        <v>0</v>
      </c>
      <c r="P58" s="39">
        <f>G58-O58</f>
        <v>0</v>
      </c>
      <c r="Q58" s="40"/>
      <c r="R58" s="40"/>
      <c r="S58" s="40"/>
      <c r="T58" s="39">
        <f t="shared" si="17"/>
        <v>0</v>
      </c>
      <c r="U58" s="39">
        <f>H58+P58-T58</f>
        <v>0</v>
      </c>
      <c r="V58" s="40"/>
      <c r="W58" s="40"/>
      <c r="X58" s="40"/>
      <c r="Y58" s="39">
        <f t="shared" si="18"/>
        <v>0</v>
      </c>
    </row>
    <row r="59" spans="1:25" ht="20.25" customHeight="1">
      <c r="A59" s="49" t="s">
        <v>161</v>
      </c>
      <c r="B59" s="29" t="s">
        <v>12</v>
      </c>
      <c r="C59" s="35" t="s">
        <v>91</v>
      </c>
      <c r="D59" s="36" t="s">
        <v>13</v>
      </c>
      <c r="E59" s="51"/>
      <c r="F59" s="44" t="s">
        <v>160</v>
      </c>
      <c r="G59" s="40"/>
      <c r="H59" s="40"/>
      <c r="I59" s="40"/>
      <c r="J59" s="40">
        <v>0</v>
      </c>
      <c r="K59" s="9">
        <f t="shared" si="37"/>
        <v>0</v>
      </c>
      <c r="L59" s="40"/>
      <c r="M59" s="40"/>
      <c r="N59" s="40"/>
      <c r="O59" s="39">
        <f t="shared" si="2"/>
        <v>0</v>
      </c>
      <c r="P59" s="39">
        <f>G59-O59</f>
        <v>0</v>
      </c>
      <c r="Q59" s="40">
        <v>0.3</v>
      </c>
      <c r="R59" s="40"/>
      <c r="S59" s="40">
        <v>0.2</v>
      </c>
      <c r="T59" s="39">
        <f t="shared" si="17"/>
        <v>0.5</v>
      </c>
      <c r="U59" s="39">
        <f>H59+P59-T59</f>
        <v>-0.5</v>
      </c>
      <c r="V59" s="40"/>
      <c r="W59" s="40">
        <v>1.3</v>
      </c>
      <c r="X59" s="40">
        <v>31</v>
      </c>
      <c r="Y59" s="39">
        <f t="shared" si="18"/>
        <v>32.299999999999997</v>
      </c>
    </row>
    <row r="60" spans="1:25" ht="29.25" customHeight="1">
      <c r="A60" s="52" t="s">
        <v>70</v>
      </c>
      <c r="B60" s="29" t="s">
        <v>12</v>
      </c>
      <c r="C60" s="35" t="s">
        <v>91</v>
      </c>
      <c r="D60" s="36" t="s">
        <v>13</v>
      </c>
      <c r="E60" s="54">
        <v>300</v>
      </c>
      <c r="F60" s="44" t="s">
        <v>71</v>
      </c>
      <c r="G60" s="10">
        <f>G61+G65</f>
        <v>113</v>
      </c>
      <c r="H60" s="10">
        <f t="shared" ref="H60:K60" si="38">H61+H65</f>
        <v>25</v>
      </c>
      <c r="I60" s="10">
        <f t="shared" si="38"/>
        <v>25</v>
      </c>
      <c r="J60" s="10">
        <f t="shared" si="38"/>
        <v>113</v>
      </c>
      <c r="K60" s="10">
        <f t="shared" si="38"/>
        <v>276</v>
      </c>
      <c r="L60" s="10" t="e">
        <f>L61+L65</f>
        <v>#REF!</v>
      </c>
      <c r="M60" s="10">
        <f t="shared" ref="M60:N60" si="39">M61+M65</f>
        <v>20</v>
      </c>
      <c r="N60" s="10">
        <f t="shared" si="39"/>
        <v>35.699999999999996</v>
      </c>
      <c r="O60" s="39" t="e">
        <f t="shared" si="2"/>
        <v>#REF!</v>
      </c>
      <c r="P60" s="39" t="e">
        <f>G60-O60</f>
        <v>#REF!</v>
      </c>
      <c r="Q60" s="10">
        <f>Q61+Q65</f>
        <v>6.2</v>
      </c>
      <c r="R60" s="10">
        <f t="shared" ref="R60:S60" si="40">R61+R65</f>
        <v>16.8</v>
      </c>
      <c r="S60" s="10">
        <f t="shared" si="40"/>
        <v>12.4</v>
      </c>
      <c r="T60" s="39">
        <f t="shared" si="17"/>
        <v>35.4</v>
      </c>
      <c r="U60" s="39" t="e">
        <f>H60+P60-T60</f>
        <v>#REF!</v>
      </c>
      <c r="V60" s="10">
        <f>V61+V65</f>
        <v>0</v>
      </c>
      <c r="W60" s="10">
        <f t="shared" ref="W60:X60" si="41">W61+W65</f>
        <v>0</v>
      </c>
      <c r="X60" s="10">
        <f t="shared" si="41"/>
        <v>16.5</v>
      </c>
      <c r="Y60" s="39">
        <f t="shared" si="18"/>
        <v>16.5</v>
      </c>
    </row>
    <row r="61" spans="1:25" ht="24" customHeight="1">
      <c r="A61" s="47" t="s">
        <v>72</v>
      </c>
      <c r="B61" s="29" t="s">
        <v>12</v>
      </c>
      <c r="C61" s="35" t="s">
        <v>91</v>
      </c>
      <c r="D61" s="36" t="s">
        <v>13</v>
      </c>
      <c r="E61" s="44">
        <v>310</v>
      </c>
      <c r="F61" s="44" t="s">
        <v>73</v>
      </c>
      <c r="G61" s="9">
        <f>G62+G63+G64</f>
        <v>0</v>
      </c>
      <c r="H61" s="9">
        <f t="shared" ref="H61:K61" si="42">H62+H63+H64</f>
        <v>0</v>
      </c>
      <c r="I61" s="9">
        <f t="shared" si="42"/>
        <v>0</v>
      </c>
      <c r="J61" s="9">
        <f t="shared" si="42"/>
        <v>0</v>
      </c>
      <c r="K61" s="9">
        <f t="shared" si="42"/>
        <v>0</v>
      </c>
      <c r="L61" s="38">
        <f t="shared" ref="L61:N61" si="43">L62+L63+L64</f>
        <v>0</v>
      </c>
      <c r="M61" s="38">
        <f t="shared" si="43"/>
        <v>0</v>
      </c>
      <c r="N61" s="38">
        <f t="shared" si="43"/>
        <v>0</v>
      </c>
      <c r="O61" s="39">
        <f t="shared" si="2"/>
        <v>0</v>
      </c>
      <c r="P61" s="39">
        <f>G61-O61</f>
        <v>0</v>
      </c>
      <c r="Q61" s="38">
        <f t="shared" ref="Q61:S61" si="44">Q62+Q63+Q64</f>
        <v>0</v>
      </c>
      <c r="R61" s="38">
        <f t="shared" si="44"/>
        <v>0</v>
      </c>
      <c r="S61" s="38">
        <f t="shared" si="44"/>
        <v>0</v>
      </c>
      <c r="T61" s="39">
        <f t="shared" si="17"/>
        <v>0</v>
      </c>
      <c r="U61" s="39">
        <f>H61+P61-T61</f>
        <v>0</v>
      </c>
      <c r="V61" s="38">
        <f t="shared" ref="V61:X61" si="45">V62+V63+V64</f>
        <v>0</v>
      </c>
      <c r="W61" s="38">
        <f t="shared" si="45"/>
        <v>0</v>
      </c>
      <c r="X61" s="38">
        <f t="shared" si="45"/>
        <v>0</v>
      </c>
      <c r="Y61" s="39">
        <f t="shared" si="18"/>
        <v>0</v>
      </c>
    </row>
    <row r="62" spans="1:25" ht="39.75" customHeight="1">
      <c r="A62" s="49" t="s">
        <v>164</v>
      </c>
      <c r="B62" s="29" t="s">
        <v>12</v>
      </c>
      <c r="C62" s="35" t="s">
        <v>91</v>
      </c>
      <c r="D62" s="36" t="s">
        <v>13</v>
      </c>
      <c r="E62" s="51"/>
      <c r="F62" s="44" t="s">
        <v>74</v>
      </c>
      <c r="G62" s="40"/>
      <c r="H62" s="40"/>
      <c r="I62" s="40"/>
      <c r="J62" s="40"/>
      <c r="K62" s="40">
        <f>SUM(G62:J62)</f>
        <v>0</v>
      </c>
      <c r="L62" s="40"/>
      <c r="M62" s="40"/>
      <c r="N62" s="40"/>
      <c r="O62" s="39">
        <f t="shared" si="2"/>
        <v>0</v>
      </c>
      <c r="P62" s="39">
        <f>G62-O62</f>
        <v>0</v>
      </c>
      <c r="Q62" s="40"/>
      <c r="R62" s="40"/>
      <c r="S62" s="40"/>
      <c r="T62" s="39">
        <f t="shared" si="17"/>
        <v>0</v>
      </c>
      <c r="U62" s="39">
        <f>H62+P62-T62</f>
        <v>0</v>
      </c>
      <c r="V62" s="40"/>
      <c r="W62" s="40"/>
      <c r="X62" s="40"/>
      <c r="Y62" s="39">
        <f t="shared" si="18"/>
        <v>0</v>
      </c>
    </row>
    <row r="63" spans="1:25" ht="15.75" customHeight="1">
      <c r="A63" s="49" t="s">
        <v>165</v>
      </c>
      <c r="B63" s="29" t="s">
        <v>12</v>
      </c>
      <c r="C63" s="35" t="s">
        <v>91</v>
      </c>
      <c r="D63" s="36" t="s">
        <v>13</v>
      </c>
      <c r="E63" s="44"/>
      <c r="F63" s="44" t="s">
        <v>76</v>
      </c>
      <c r="G63" s="40"/>
      <c r="H63" s="40"/>
      <c r="I63" s="40"/>
      <c r="J63" s="40"/>
      <c r="K63" s="40">
        <f>G63+H63+I63+J63</f>
        <v>0</v>
      </c>
      <c r="L63" s="40"/>
      <c r="M63" s="40"/>
      <c r="N63" s="40"/>
      <c r="O63" s="39">
        <f t="shared" si="2"/>
        <v>0</v>
      </c>
      <c r="P63" s="39">
        <f>G63-O63</f>
        <v>0</v>
      </c>
      <c r="Q63" s="40"/>
      <c r="R63" s="40"/>
      <c r="S63" s="40"/>
      <c r="T63" s="39">
        <f t="shared" si="17"/>
        <v>0</v>
      </c>
      <c r="U63" s="39">
        <f>H63+P63-T63</f>
        <v>0</v>
      </c>
      <c r="V63" s="40"/>
      <c r="W63" s="40"/>
      <c r="X63" s="40"/>
      <c r="Y63" s="39">
        <f t="shared" si="18"/>
        <v>0</v>
      </c>
    </row>
    <row r="64" spans="1:25" ht="18.75" customHeight="1">
      <c r="A64" s="49" t="s">
        <v>75</v>
      </c>
      <c r="B64" s="29" t="s">
        <v>12</v>
      </c>
      <c r="C64" s="35" t="s">
        <v>91</v>
      </c>
      <c r="D64" s="36" t="s">
        <v>13</v>
      </c>
      <c r="E64" s="51"/>
      <c r="F64" s="44" t="s">
        <v>98</v>
      </c>
      <c r="G64" s="40"/>
      <c r="H64" s="40"/>
      <c r="I64" s="40"/>
      <c r="J64" s="40"/>
      <c r="K64" s="40">
        <f>SUM(G64:J64)</f>
        <v>0</v>
      </c>
      <c r="L64" s="40"/>
      <c r="M64" s="40"/>
      <c r="N64" s="40"/>
      <c r="O64" s="39">
        <f t="shared" si="2"/>
        <v>0</v>
      </c>
      <c r="P64" s="39">
        <f>G64-O64</f>
        <v>0</v>
      </c>
      <c r="Q64" s="40"/>
      <c r="R64" s="40"/>
      <c r="S64" s="40"/>
      <c r="T64" s="39">
        <f t="shared" si="17"/>
        <v>0</v>
      </c>
      <c r="U64" s="39">
        <f>H64+P64-T64</f>
        <v>0</v>
      </c>
      <c r="V64" s="40"/>
      <c r="W64" s="40"/>
      <c r="X64" s="40"/>
      <c r="Y64" s="39">
        <f t="shared" si="18"/>
        <v>0</v>
      </c>
    </row>
    <row r="65" spans="1:25" ht="23.25" customHeight="1">
      <c r="A65" s="47" t="s">
        <v>77</v>
      </c>
      <c r="B65" s="29" t="s">
        <v>12</v>
      </c>
      <c r="C65" s="35" t="s">
        <v>91</v>
      </c>
      <c r="D65" s="36" t="s">
        <v>13</v>
      </c>
      <c r="E65" s="44">
        <v>340</v>
      </c>
      <c r="F65" s="44" t="s">
        <v>78</v>
      </c>
      <c r="G65" s="9">
        <f t="shared" ref="G65:K65" si="46">SUM(G66:G71)</f>
        <v>113</v>
      </c>
      <c r="H65" s="9">
        <f t="shared" si="46"/>
        <v>25</v>
      </c>
      <c r="I65" s="9">
        <f t="shared" si="46"/>
        <v>25</v>
      </c>
      <c r="J65" s="9">
        <f t="shared" si="46"/>
        <v>113</v>
      </c>
      <c r="K65" s="9">
        <f t="shared" si="46"/>
        <v>276</v>
      </c>
      <c r="L65" s="38" t="e">
        <f t="shared" ref="L65:N65" si="47">L66+L67+L68+L69+L70+L71+L72+L73</f>
        <v>#REF!</v>
      </c>
      <c r="M65" s="38">
        <f t="shared" si="47"/>
        <v>20</v>
      </c>
      <c r="N65" s="38">
        <f t="shared" si="47"/>
        <v>35.699999999999996</v>
      </c>
      <c r="O65" s="39" t="e">
        <f t="shared" si="2"/>
        <v>#REF!</v>
      </c>
      <c r="P65" s="39" t="e">
        <f>G65-O65</f>
        <v>#REF!</v>
      </c>
      <c r="Q65" s="38">
        <f t="shared" ref="Q65" si="48">Q66+Q67+Q68+Q69+Q70+Q71+Q72+Q73</f>
        <v>6.2</v>
      </c>
      <c r="R65" s="38">
        <f>R66+R67+R68+R69+R70+R71+R72+R73</f>
        <v>16.8</v>
      </c>
      <c r="S65" s="38">
        <f t="shared" ref="S65" si="49">S66+S67+S68+S69+S70+S71+S72+S73</f>
        <v>12.4</v>
      </c>
      <c r="T65" s="39">
        <f t="shared" si="17"/>
        <v>35.4</v>
      </c>
      <c r="U65" s="39" t="e">
        <f>H65+P65-T65</f>
        <v>#REF!</v>
      </c>
      <c r="V65" s="38">
        <f t="shared" ref="V65:X65" si="50">V66+V67+V68+V69+V70+V71+V72+V73</f>
        <v>0</v>
      </c>
      <c r="W65" s="38">
        <f t="shared" si="50"/>
        <v>0</v>
      </c>
      <c r="X65" s="38">
        <f t="shared" si="50"/>
        <v>16.5</v>
      </c>
      <c r="Y65" s="39">
        <f t="shared" si="18"/>
        <v>16.5</v>
      </c>
    </row>
    <row r="66" spans="1:25" ht="15.75" customHeight="1">
      <c r="A66" s="49" t="s">
        <v>79</v>
      </c>
      <c r="B66" s="29" t="s">
        <v>12</v>
      </c>
      <c r="C66" s="35" t="s">
        <v>91</v>
      </c>
      <c r="D66" s="36" t="s">
        <v>13</v>
      </c>
      <c r="E66" s="36"/>
      <c r="F66" s="44" t="s">
        <v>80</v>
      </c>
      <c r="G66" s="40"/>
      <c r="H66" s="40"/>
      <c r="I66" s="40"/>
      <c r="J66" s="40"/>
      <c r="K66" s="40">
        <f t="shared" ref="K66:K73" si="51">SUM(G66:J66)</f>
        <v>0</v>
      </c>
      <c r="L66" s="40"/>
      <c r="M66" s="40"/>
      <c r="N66" s="40"/>
      <c r="O66" s="39">
        <f t="shared" si="2"/>
        <v>0</v>
      </c>
      <c r="P66" s="39">
        <f>G66-O66</f>
        <v>0</v>
      </c>
      <c r="Q66" s="40"/>
      <c r="R66" s="40"/>
      <c r="S66" s="40"/>
      <c r="T66" s="39">
        <f t="shared" si="17"/>
        <v>0</v>
      </c>
      <c r="U66" s="39">
        <f>H66+P66-T66</f>
        <v>0</v>
      </c>
      <c r="V66" s="40"/>
      <c r="W66" s="40"/>
      <c r="X66" s="40"/>
      <c r="Y66" s="39">
        <f t="shared" si="18"/>
        <v>0</v>
      </c>
    </row>
    <row r="67" spans="1:25" ht="17.25" customHeight="1">
      <c r="A67" s="49" t="s">
        <v>81</v>
      </c>
      <c r="B67" s="29" t="s">
        <v>12</v>
      </c>
      <c r="C67" s="35" t="s">
        <v>91</v>
      </c>
      <c r="D67" s="36" t="s">
        <v>13</v>
      </c>
      <c r="E67" s="36"/>
      <c r="F67" s="44" t="s">
        <v>82</v>
      </c>
      <c r="G67" s="40"/>
      <c r="H67" s="40"/>
      <c r="I67" s="40"/>
      <c r="J67" s="40"/>
      <c r="K67" s="40">
        <f t="shared" si="51"/>
        <v>0</v>
      </c>
      <c r="L67" s="40"/>
      <c r="M67" s="40"/>
      <c r="N67" s="40"/>
      <c r="O67" s="39">
        <f t="shared" si="2"/>
        <v>0</v>
      </c>
      <c r="P67" s="39">
        <f>G67-O67</f>
        <v>0</v>
      </c>
      <c r="Q67" s="40"/>
      <c r="R67" s="40"/>
      <c r="S67" s="40"/>
      <c r="T67" s="39">
        <f t="shared" si="17"/>
        <v>0</v>
      </c>
      <c r="U67" s="39">
        <f>H67+P67-T67</f>
        <v>0</v>
      </c>
      <c r="V67" s="40"/>
      <c r="W67" s="40"/>
      <c r="X67" s="40"/>
      <c r="Y67" s="39">
        <f t="shared" si="18"/>
        <v>0</v>
      </c>
    </row>
    <row r="68" spans="1:25" ht="18" customHeight="1">
      <c r="A68" s="49" t="s">
        <v>166</v>
      </c>
      <c r="B68" s="29" t="s">
        <v>12</v>
      </c>
      <c r="C68" s="35" t="s">
        <v>91</v>
      </c>
      <c r="D68" s="36" t="s">
        <v>13</v>
      </c>
      <c r="E68" s="36"/>
      <c r="F68" s="44" t="s">
        <v>85</v>
      </c>
      <c r="G68" s="40"/>
      <c r="H68" s="40"/>
      <c r="I68" s="57"/>
      <c r="J68" s="40"/>
      <c r="K68" s="40">
        <f t="shared" si="51"/>
        <v>0</v>
      </c>
      <c r="L68" s="40"/>
      <c r="M68" s="40"/>
      <c r="N68" s="40"/>
      <c r="O68" s="39">
        <f t="shared" si="2"/>
        <v>0</v>
      </c>
      <c r="P68" s="39">
        <f>G68-O68</f>
        <v>0</v>
      </c>
      <c r="Q68" s="40"/>
      <c r="R68" s="40"/>
      <c r="S68" s="40"/>
      <c r="T68" s="39">
        <f t="shared" si="17"/>
        <v>0</v>
      </c>
      <c r="U68" s="39">
        <f>H68+P68-T68</f>
        <v>0</v>
      </c>
      <c r="V68" s="40"/>
      <c r="W68" s="40"/>
      <c r="X68" s="40"/>
      <c r="Y68" s="39">
        <f t="shared" si="18"/>
        <v>0</v>
      </c>
    </row>
    <row r="69" spans="1:25">
      <c r="A69" s="49" t="s">
        <v>84</v>
      </c>
      <c r="B69" s="29" t="s">
        <v>12</v>
      </c>
      <c r="C69" s="35" t="s">
        <v>91</v>
      </c>
      <c r="D69" s="36" t="s">
        <v>13</v>
      </c>
      <c r="E69" s="36"/>
      <c r="F69" s="44" t="s">
        <v>87</v>
      </c>
      <c r="G69" s="40">
        <v>25</v>
      </c>
      <c r="H69" s="40">
        <v>25</v>
      </c>
      <c r="I69" s="40">
        <v>25</v>
      </c>
      <c r="J69" s="40">
        <v>25</v>
      </c>
      <c r="K69" s="40">
        <f t="shared" ref="K69:K70" si="52">SUM(G69:J69)</f>
        <v>100</v>
      </c>
      <c r="L69" s="40"/>
      <c r="M69" s="40"/>
      <c r="N69" s="40">
        <v>11.4</v>
      </c>
      <c r="O69" s="39">
        <f t="shared" si="2"/>
        <v>11.4</v>
      </c>
      <c r="P69" s="39">
        <f>G69-O69</f>
        <v>13.6</v>
      </c>
      <c r="Q69" s="40"/>
      <c r="R69" s="40">
        <v>15</v>
      </c>
      <c r="S69" s="40">
        <v>12.4</v>
      </c>
      <c r="T69" s="39">
        <f t="shared" si="17"/>
        <v>27.4</v>
      </c>
      <c r="U69" s="39">
        <f>H69+P69-T69</f>
        <v>11.200000000000003</v>
      </c>
      <c r="V69" s="40"/>
      <c r="W69" s="40"/>
      <c r="X69" s="40">
        <v>12</v>
      </c>
      <c r="Y69" s="39">
        <f t="shared" si="18"/>
        <v>12</v>
      </c>
    </row>
    <row r="70" spans="1:25" ht="27" customHeight="1">
      <c r="A70" s="49" t="s">
        <v>86</v>
      </c>
      <c r="B70" s="29" t="s">
        <v>12</v>
      </c>
      <c r="C70" s="35" t="s">
        <v>91</v>
      </c>
      <c r="D70" s="36" t="s">
        <v>13</v>
      </c>
      <c r="E70" s="36"/>
      <c r="F70" s="44" t="s">
        <v>89</v>
      </c>
      <c r="G70" s="40">
        <v>88</v>
      </c>
      <c r="H70" s="40"/>
      <c r="I70" s="40"/>
      <c r="J70" s="40">
        <v>88</v>
      </c>
      <c r="K70" s="40">
        <f t="shared" si="52"/>
        <v>176</v>
      </c>
      <c r="L70" s="40"/>
      <c r="M70" s="40">
        <v>20</v>
      </c>
      <c r="N70" s="40">
        <v>20</v>
      </c>
      <c r="O70" s="39">
        <f t="shared" si="2"/>
        <v>40</v>
      </c>
      <c r="P70" s="39">
        <f>G70-O70</f>
        <v>48</v>
      </c>
      <c r="Q70" s="40"/>
      <c r="R70" s="40"/>
      <c r="S70" s="40"/>
      <c r="T70" s="39">
        <f t="shared" si="17"/>
        <v>0</v>
      </c>
      <c r="U70" s="39">
        <f>H70+P70-T70</f>
        <v>48</v>
      </c>
      <c r="V70" s="40"/>
      <c r="W70" s="40"/>
      <c r="X70" s="40">
        <v>3.4</v>
      </c>
      <c r="Y70" s="39">
        <f t="shared" si="18"/>
        <v>3.4</v>
      </c>
    </row>
    <row r="71" spans="1:25" ht="25.5" customHeight="1">
      <c r="A71" s="49" t="s">
        <v>88</v>
      </c>
      <c r="B71" s="29" t="s">
        <v>12</v>
      </c>
      <c r="C71" s="35" t="s">
        <v>91</v>
      </c>
      <c r="D71" s="36" t="s">
        <v>13</v>
      </c>
      <c r="E71" s="36"/>
      <c r="F71" s="44" t="s">
        <v>99</v>
      </c>
      <c r="G71" s="40"/>
      <c r="H71" s="40"/>
      <c r="I71" s="40"/>
      <c r="J71" s="40"/>
      <c r="K71" s="40">
        <v>0</v>
      </c>
      <c r="L71" s="40" t="e">
        <f>#REF!</f>
        <v>#REF!</v>
      </c>
      <c r="M71" s="40"/>
      <c r="N71" s="40">
        <v>1.4</v>
      </c>
      <c r="O71" s="39" t="e">
        <f t="shared" si="2"/>
        <v>#REF!</v>
      </c>
      <c r="P71" s="39" t="e">
        <f>G71-O71</f>
        <v>#REF!</v>
      </c>
      <c r="Q71" s="40">
        <v>6.2</v>
      </c>
      <c r="R71" s="40">
        <v>0.5</v>
      </c>
      <c r="S71" s="40"/>
      <c r="T71" s="39">
        <f t="shared" si="17"/>
        <v>6.7</v>
      </c>
      <c r="U71" s="39" t="e">
        <f>H71+P71-T71</f>
        <v>#REF!</v>
      </c>
      <c r="V71" s="40"/>
      <c r="W71" s="40"/>
      <c r="X71" s="40">
        <v>1.1000000000000001</v>
      </c>
      <c r="Y71" s="39">
        <f t="shared" si="18"/>
        <v>1.1000000000000001</v>
      </c>
    </row>
    <row r="72" spans="1:25" ht="20.25" customHeight="1">
      <c r="A72" s="49" t="s">
        <v>167</v>
      </c>
      <c r="B72" s="29" t="s">
        <v>12</v>
      </c>
      <c r="C72" s="35" t="s">
        <v>91</v>
      </c>
      <c r="D72" s="36" t="s">
        <v>13</v>
      </c>
      <c r="E72" s="36"/>
      <c r="F72" s="44" t="s">
        <v>83</v>
      </c>
      <c r="G72" s="40"/>
      <c r="H72" s="40"/>
      <c r="I72" s="40"/>
      <c r="J72" s="40"/>
      <c r="K72" s="40">
        <v>0</v>
      </c>
      <c r="L72" s="40"/>
      <c r="M72" s="40"/>
      <c r="N72" s="40">
        <v>2.9</v>
      </c>
      <c r="O72" s="39">
        <f t="shared" si="2"/>
        <v>2.9</v>
      </c>
      <c r="P72" s="39">
        <f>G72-O72</f>
        <v>-2.9</v>
      </c>
      <c r="Q72" s="40"/>
      <c r="R72" s="40">
        <v>1.3</v>
      </c>
      <c r="S72" s="40"/>
      <c r="T72" s="39">
        <f t="shared" si="17"/>
        <v>1.3</v>
      </c>
      <c r="U72" s="39">
        <f>H72+P72-T72</f>
        <v>-4.2</v>
      </c>
      <c r="V72" s="40"/>
      <c r="W72" s="40"/>
      <c r="X72" s="40"/>
      <c r="Y72" s="39">
        <f t="shared" si="18"/>
        <v>0</v>
      </c>
    </row>
    <row r="73" spans="1:25" ht="24" customHeight="1">
      <c r="A73" s="49" t="s">
        <v>181</v>
      </c>
      <c r="B73" s="29" t="s">
        <v>12</v>
      </c>
      <c r="C73" s="35" t="s">
        <v>91</v>
      </c>
      <c r="D73" s="36" t="s">
        <v>13</v>
      </c>
      <c r="E73" s="36"/>
      <c r="F73" s="44" t="s">
        <v>168</v>
      </c>
      <c r="G73" s="40"/>
      <c r="H73" s="40"/>
      <c r="I73" s="40"/>
      <c r="J73" s="40"/>
      <c r="K73" s="40">
        <f t="shared" si="51"/>
        <v>0</v>
      </c>
      <c r="L73" s="40"/>
      <c r="M73" s="40"/>
      <c r="N73" s="40"/>
      <c r="O73" s="39">
        <f t="shared" si="2"/>
        <v>0</v>
      </c>
      <c r="P73" s="39">
        <f>G73-O73</f>
        <v>0</v>
      </c>
      <c r="Q73" s="40"/>
      <c r="R73" s="40"/>
      <c r="S73" s="40"/>
      <c r="T73" s="39">
        <f t="shared" si="17"/>
        <v>0</v>
      </c>
      <c r="U73" s="39">
        <f>H73+P73-T73</f>
        <v>0</v>
      </c>
      <c r="V73" s="40"/>
      <c r="W73" s="40"/>
      <c r="X73" s="40"/>
      <c r="Y73" s="39">
        <f t="shared" si="18"/>
        <v>0</v>
      </c>
    </row>
    <row r="74" spans="1:25">
      <c r="A74" s="52" t="s">
        <v>90</v>
      </c>
      <c r="B74" s="29" t="s">
        <v>12</v>
      </c>
      <c r="C74" s="35" t="s">
        <v>91</v>
      </c>
      <c r="D74" s="36" t="s">
        <v>13</v>
      </c>
      <c r="E74" s="36"/>
      <c r="F74" s="10"/>
      <c r="G74" s="12">
        <f t="shared" ref="G74:N74" si="53">G6+G60</f>
        <v>2436</v>
      </c>
      <c r="H74" s="12">
        <f t="shared" si="53"/>
        <v>1876.29</v>
      </c>
      <c r="I74" s="12">
        <f t="shared" si="53"/>
        <v>1876.29</v>
      </c>
      <c r="J74" s="12">
        <f t="shared" si="53"/>
        <v>2036.29</v>
      </c>
      <c r="K74" s="12">
        <f t="shared" si="53"/>
        <v>8224.869999999999</v>
      </c>
      <c r="L74" s="12">
        <f>L8+L9</f>
        <v>629</v>
      </c>
      <c r="M74" s="12">
        <f t="shared" si="53"/>
        <v>903.30000000000007</v>
      </c>
      <c r="N74" s="12">
        <f t="shared" si="53"/>
        <v>954.5</v>
      </c>
      <c r="O74" s="39">
        <f t="shared" si="2"/>
        <v>2486.8000000000002</v>
      </c>
      <c r="P74" s="39">
        <f>G74-O74</f>
        <v>-50.800000000000182</v>
      </c>
      <c r="Q74" s="12">
        <f>Q6+Q60</f>
        <v>301</v>
      </c>
      <c r="R74" s="58">
        <f>R6+R60</f>
        <v>1176</v>
      </c>
      <c r="S74" s="12">
        <f>S6+S60</f>
        <v>841.34100000000001</v>
      </c>
      <c r="T74" s="39">
        <f t="shared" si="17"/>
        <v>2318.3409999999999</v>
      </c>
      <c r="U74" s="39">
        <f>H74+P74-T74</f>
        <v>-492.85100000000011</v>
      </c>
      <c r="V74" s="12">
        <f>V6+V60</f>
        <v>553.6</v>
      </c>
      <c r="W74" s="12">
        <f>W6+W60</f>
        <v>462.90000000000003</v>
      </c>
      <c r="X74" s="12">
        <f>X6+X60</f>
        <v>559.79999999999995</v>
      </c>
      <c r="Y74" s="39">
        <f t="shared" si="18"/>
        <v>1576.3</v>
      </c>
    </row>
    <row r="75" spans="1: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>
      <c r="A76" s="3"/>
      <c r="B76" s="3"/>
      <c r="C76" s="3"/>
      <c r="D76" s="3"/>
      <c r="E76" s="3"/>
      <c r="F76" s="3"/>
      <c r="G76" s="3"/>
      <c r="H76" s="3"/>
      <c r="I76" s="3"/>
      <c r="J76" s="3"/>
      <c r="K76" s="4"/>
      <c r="L76" s="3"/>
      <c r="M76" s="3"/>
      <c r="N76" s="3"/>
      <c r="O76" s="5"/>
      <c r="P76" s="3"/>
      <c r="Q76" s="3"/>
      <c r="R76" s="3"/>
      <c r="S76" s="3"/>
      <c r="T76" s="5"/>
      <c r="U76" s="3"/>
      <c r="V76" s="3"/>
      <c r="W76" s="3"/>
      <c r="X76" s="3"/>
      <c r="Y76" s="5"/>
    </row>
    <row r="77" spans="1:25">
      <c r="K77" s="1"/>
    </row>
  </sheetData>
  <mergeCells count="12">
    <mergeCell ref="O4:O5"/>
    <mergeCell ref="T4:T5"/>
    <mergeCell ref="Y4:Y5"/>
    <mergeCell ref="L3:O3"/>
    <mergeCell ref="P3:P5"/>
    <mergeCell ref="Q3:T3"/>
    <mergeCell ref="U3:U5"/>
    <mergeCell ref="V3:Y3"/>
    <mergeCell ref="A3:A4"/>
    <mergeCell ref="B3:B4"/>
    <mergeCell ref="G3:J3"/>
    <mergeCell ref="K3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Сайзырал</vt:lpstr>
      <vt:lpstr>Лист1</vt:lpstr>
      <vt:lpstr>Сайзырал!Область_печати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2017-12-12T13:44:45Z</dcterms:modified>
</cp:coreProperties>
</file>